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activeTab="0"/>
  </bookViews>
  <sheets>
    <sheet name="Aurrekontua 2015" sheetId="1" r:id="rId1"/>
    <sheet name="Resumen" sheetId="2" r:id="rId2"/>
  </sheets>
  <definedNames>
    <definedName name="_xlnm.Print_Area" localSheetId="0">'Aurrekontua 2015'!$A$1:$K$470</definedName>
  </definedNames>
  <calcPr fullCalcOnLoad="1"/>
</workbook>
</file>

<file path=xl/sharedStrings.xml><?xml version="1.0" encoding="utf-8"?>
<sst xmlns="http://schemas.openxmlformats.org/spreadsheetml/2006/main" count="399" uniqueCount="190">
  <si>
    <t xml:space="preserve">Trampillón "PURDIE" de AVK colocado sobre válvulas de toma o de registro, perfectamente alineado con la rasante del pavimento, incluso p.p. tubo de PVC Ø110 mm. en su interior, protección del mismo durante la ejecución del pavimentado, según indicaciones de la dirección de obra, totalmente rematado.
</t>
  </si>
  <si>
    <t xml:space="preserve">Trampillón "PURDIE" de AVK colocado sobre válvulas generales, perfectamente alineado con la rasante del pavimento, incluso p.p. tubo de PVC Ø110 mm. en su interior, protección del mismo durante la ejecución del pavimentado, según indicaciones de la dirección de obra, totalmente rematado.
</t>
  </si>
  <si>
    <t>FASE 1- entrada portales</t>
  </si>
  <si>
    <t>FASE 1- SP-General 315 mm.</t>
  </si>
  <si>
    <t>Colector enterrado de PVC rígido (UPVC) de 500 mm. de diámetro exterior y espesor 12,3 mm. (UNE 53332), p.p. de codos, junta elástica bilabial, piezas especiales, conexiones y recibidos en arquetas, pruebas de estanqueidad e inspección con cámara CTV; Realizado según NTE/ISS-46. Medido entre ejes de arquetas.</t>
  </si>
  <si>
    <t xml:space="preserve">FASE 1 </t>
  </si>
  <si>
    <t>FASE 1- cruce Nafarroa kalea</t>
  </si>
  <si>
    <t>FASE 1- Kale Nagusia</t>
  </si>
  <si>
    <t>Desmontado de farolas de brazo situadas en fachadas de edificios, incluso desmontado de la parte eléctrica e instalación de acometida y p.p. de aprovechamiento de los aparatos y cableado, medios auxiliares y de elevación, bien con retirada de elementos a almacén municipal o bien con retirada a vertedero incluyendo carga, transporte, descarga y canon de vertido. Medida la unidad ejecutada.</t>
  </si>
  <si>
    <t>Levantado de señal vertical, anclada al pavimento, con medios manuales, incluso carga en camión, transporte y descarga en almacén municipal,  con aprovechamiento de elementos de sujeción y accesorios, limpieza, y p.p. de medios auxiliares. Medida la unidad levantada.</t>
  </si>
  <si>
    <t>JARDINERIA</t>
  </si>
  <si>
    <t>Formación de césped permanente con mezcla de semillas especiales de 4 especies, incluso cava de las tierras y preparación del terreno, extendido y nivelación de tierra vegetal, refino, siembra, mantillo, abonos, conservación, riegos y primera siega.</t>
  </si>
  <si>
    <t>Suministro, transporte, puesta en obra y extendido en montículo de tierra vegetal seleccionada, desinsectada y exenta de piedras, incluso transporte, colocación en obra y extendido en tongadas de 30 cm. y compactado con pisón mecánico ligero, nivelación y refino.</t>
  </si>
  <si>
    <t>Ml</t>
  </si>
  <si>
    <t>Suministro, transporte, puesta en obra y extendido de todo-uno, incluso extendido y nivelado según cotas y pendientes de proyecto, regado y compactado al 95 % proctor normal. Medida la superficie ejecutada.</t>
  </si>
  <si>
    <t>ENERGIA ELECTRICA</t>
  </si>
  <si>
    <t>GESTION DE RESIDUOS</t>
  </si>
  <si>
    <t>TOTAL PRESUPUESTO EJECUCIÓN POR CONTRATA</t>
  </si>
  <si>
    <t>TOTAL PRESUPUESTO GENERAL</t>
  </si>
  <si>
    <t>Gestión de residuos conforme el Estudio de gestión deresiduos</t>
  </si>
  <si>
    <t>TELEFONÍA</t>
  </si>
  <si>
    <t>Canalización para instalación de telefonía con tubo galvanizado de 32" en subida a fachadas de presión 4 atmósferas (UNE 53112) de 110 mm. de diámetro y 2,2 mm. de espesor, colocada a profundidad señalada en proyecto, incluso p.p. de juntas, derivaciones, piezas especiales, entronque y recibido en arquetas; construida según norma. Medida la longitud ejecutada.</t>
  </si>
  <si>
    <t>Circuito de telefonía enterrado instalado según especificaciones técnicas de la empresa Telefónica, colocado en tubo de PVC existente, incluso empalmes, conexiones, piezas especiales, cinta vulcanizada, pequeño material y señalización; realizado según Reglamento. Medida la longitud terminada.</t>
  </si>
  <si>
    <t>Desmontado y retirada de líneas de telefonía, cajas de derivación, etc., situadas en fachadas y en aéreo, tanto vertical como horizontal, incluido carga, transporte a vertedero autorizado, canon ECORAAE. Totalmente terminado.</t>
  </si>
  <si>
    <t>GAS NATURAL</t>
  </si>
  <si>
    <t>EUSKALTEL</t>
  </si>
  <si>
    <t>SEGURIDAD Y SALUD</t>
  </si>
  <si>
    <t>MOBILIARIO URBANO</t>
  </si>
  <si>
    <t>CARPINTERIA METALICA</t>
  </si>
  <si>
    <t>descripción</t>
  </si>
  <si>
    <t>M.l.</t>
  </si>
  <si>
    <t>M³</t>
  </si>
  <si>
    <t>M²</t>
  </si>
  <si>
    <t>cód</t>
  </si>
  <si>
    <t>Ud.</t>
  </si>
  <si>
    <t>uni</t>
  </si>
  <si>
    <t xml:space="preserve">  nº</t>
  </si>
  <si>
    <t>largo</t>
  </si>
  <si>
    <t>ancho</t>
  </si>
  <si>
    <t>alto</t>
  </si>
  <si>
    <t>parcial</t>
  </si>
  <si>
    <t>medición</t>
  </si>
  <si>
    <t xml:space="preserve">precio </t>
  </si>
  <si>
    <t>total</t>
  </si>
  <si>
    <t>uni.</t>
  </si>
  <si>
    <t>unitario</t>
  </si>
  <si>
    <t>DEMOLICIONES</t>
  </si>
  <si>
    <t>ALBAÑILERIA</t>
  </si>
  <si>
    <t>I.V.A.</t>
  </si>
  <si>
    <t>ALUMBRADO PUBLICO</t>
  </si>
  <si>
    <t>SEÑALIZACIÓN</t>
  </si>
  <si>
    <t>SEÑALIZACION</t>
  </si>
  <si>
    <t>SANEAMIENTO PLUVIALES</t>
  </si>
  <si>
    <t>Canalización para instalación eléctrica con tubo de PVC de presión 4 atmósferas (UNE 53112) de 110 mm. de diámetro y 2,2 mm. de espesor, colocada a profundidad señalada en proyecto, incluso p.p. de juntas, derivaciones, piezas especiales, entronque y recibido en arquetas; construida según norma REBT. Medida la longitud ejecutada.</t>
  </si>
  <si>
    <t>Circuito eléctrico enterrado instalado con cable de cobre RZ de ID de aluminio de 4 x 6 mm²+TT de 16 mm², colocado en tubo de PVC existente, incluso empalmes, conexiones, piezas especiales, cinta vulcanizada, pequeño material y señalización; realizado según REBT. Medida la longitud terminada.</t>
  </si>
  <si>
    <t>Puesta a tierra formada por placa de cobre desnudo de 3 mm. de espesor, colocada en base de carbón triturado de 50 cm. a 2,00 m. de profundidad, incluso conexiones. Construida según REBT. Medida la unidad terminada.</t>
  </si>
  <si>
    <t>Excavación a cielo abierto en tierras de consistencia media realizada con medios mecánicos, medidas sobre perfil, incluso limpieza, carga y transporte vertedero o lugar de empleo y canon de vertido de los matriales sobrantes.</t>
  </si>
  <si>
    <t>M.L.</t>
  </si>
  <si>
    <t>Seguridad y salud compuesta por 7 ud. de cascos, 7 ud. de pares de gafa antipolvo y anti-impacto, 3 ud. de mascarillas respiración antipolvo, 3 ud. de protector auditivo, 1,00 ud. de cinturón de seguridad antivibratorio, 7 ud. de monos de trabajo, 7 ud. de impermeables, 7 ud. de pares de guantes de goma finos, 7 ud. de par de guantes de cuero, 7 ud. de pares de botas de goma con refuerzo en punta de distintas numeraciones, 7 pares de botas altas con protección en punta de distintas numeraciones, 7 petos de alta visibilidad, 7 chubasqueros de alta visibilidad, una caseta de 30 m² de superficie para vestuario, aseos y duchas en alquiler para 5 meses de obra, incluso tomas de agua y saneamiento, una caseta de 30 m² para comedor en alquiler para 5 meses de obra, una caseta de 20 m² para la dirección de obra en alquiler para 5 meses de obra, 7 taquillas individuales, limpieza, alquiler, puesta a tierra, interruptores diferencial, señalítica de obra completa y con colocación compuesta por 6 ud. de Señal normalizada de tráfico con soporte metálico; 3 ud. de Cartel indicativo de riesgo, con soporte metálico; 50 m.l. de Cordón balizamiento reflectante, incluidos soportes, colocación y desmontajes; 5 ud. de Valla normalizada de desviación del tráfico; 4 ud. de Baliza luminosa intermitente;  2 ud. de Cartel indicativo de riesgo, sin soporte metálico; 5 h. de Horas de camión de riego, incluido conductor; 3 ud. de Extintor de polvo polivalente, incluidos soporte y colocación; 40 ud. de Valla autónoma metálica de 2,50 m.; 4 ud. de Topes para camión en excavaciones, incluida colocación; 60 m.l. de Cerramiento 2x3,5 m. Malla y base de hormigón; Ud. de botiquín de obra y reposiciones, reconocimientos médicos obligatorios, 1 reunión mensual del Comite de Seguridad y Salud, 7 h. de formación en Seguridad y Salud, etc. A justificar.</t>
  </si>
  <si>
    <t>Desconectado y conectado de líneas tal y como figura en documentación gráfica, situadas en fachadas y soterrado, tanto vertical como horizontalmente. Totalmente terminado.</t>
  </si>
  <si>
    <t>Cata de 1,00 x 1,00 x 1,50 m para localización de servicios, incluída la excavación manual, relleno con tierras procedentes de la propia excavación, base de hormigón de resistencia mínima a la compresión de 20 Mpa, de 0,4 m de espesor y reposición de pavimento existente.</t>
  </si>
  <si>
    <t xml:space="preserve">Demolición de colector existente, con acondicionamiento de los extremos que permanecen, incluso carga y transporte de productos sobrantes a vertedero y canon de vertido.
</t>
  </si>
  <si>
    <t>MOVIMIENTOS DE TIERRA Y EJECUCION DE ZANJAS</t>
  </si>
  <si>
    <t>MOVIMIENTO DE TIERRAS Y ZANJAS</t>
  </si>
  <si>
    <t>FASE 1- URA General</t>
  </si>
  <si>
    <t>FASE 1</t>
  </si>
  <si>
    <t>FASE 1- aceras</t>
  </si>
  <si>
    <t>FASE 1- paso txomin</t>
  </si>
  <si>
    <t>FASE 1- colector pluviales</t>
  </si>
  <si>
    <t>FASE 1- 315 mm.</t>
  </si>
  <si>
    <t>FASE 1- Jardineras</t>
  </si>
  <si>
    <t>FASE 1- Alcorques</t>
  </si>
  <si>
    <t>FASE 1- SP-General 200 mm.</t>
  </si>
  <si>
    <t>FASE 1- AP</t>
  </si>
  <si>
    <t>FASE 1- Iberdrola</t>
  </si>
  <si>
    <t>FASE 1- Telefonica</t>
  </si>
  <si>
    <t>FASE 1- Euskaltel</t>
  </si>
  <si>
    <t>FASE 1- Saneamiento pluviales</t>
  </si>
  <si>
    <t>Adecuación de arqueta existente,  incluso encofrado y desencofrado, p,.p. de embocaduras y recibido de canalizaciones, incluso registro formado por cerco angular, tapa y chapa con el el logo Telefónica, junta elástica entre tapa y marco, pintado o galvanizado con superficie peatonal antideslizante, colocado con mortero de cemento en arqueta; Reconstruida según directrices de Telefónica. Medida la unidad terminada.</t>
  </si>
  <si>
    <t>Colector enterrado de PVC rígido (UPVC) de 315 mm. de diámetro exterior y espesor 7,7 mm. (UNE 53332), p.p. de codos, junta elástica bilabial, piezas especiales, conexiones y recibidos en arquetas, pruebas de estanqueidad e inspección con cámara CTV; Realizado según NTE/ISS-46. Medido entre ejes de arquetas.</t>
  </si>
  <si>
    <t>Colector enterrado de PVC rígido (UPVC) de 200 mm. de diámetro exterior y espesor 4,90 mm. (UNE 53332), p.p. de codos, junta elástica bilabial, piezas especiales, conexiones y recibidos en arquetas, prueba de estanqueidad e inspección con cámara CTV; Realizado según NTE/ISS-46. Medido entre ejes de arquetas.</t>
  </si>
  <si>
    <t>Legazpin, 2015eko martxoa</t>
  </si>
  <si>
    <t>FASE 1- lateral eroski</t>
  </si>
  <si>
    <t>FASE 1- 400 mm.</t>
  </si>
  <si>
    <t>Acondicionamiento de arqueta de registro existente, incluso conexiones, demoliciones, agotamiento, obra de tierra y fábrica, totalmente terminada y en funcionamiento.</t>
  </si>
  <si>
    <t>Canalización enterrado para instalación de telefonía realizada con tubo de PVC de presión 4 atmósferas (UNE 53112) de 110 mm. de diámetro y 2,2 mm. de espesor, colocada a profundidad señalada en proyecto, incluso p.p. de juntas, derivaciones, piezas especiales, entronque y recibido en arquetas; construida según norma. Medida la longitud ejecutada.</t>
  </si>
  <si>
    <t>ABASTECIMIENTO</t>
  </si>
  <si>
    <t>SANEAMIENTO FECALES ALTA</t>
  </si>
  <si>
    <t>SANEAMIENTO FECALES BAJA</t>
  </si>
  <si>
    <t>FASE 1- SF-General 400 mm.</t>
  </si>
  <si>
    <t>FASE 1- Saneamiento fecales alta</t>
  </si>
  <si>
    <t>FASE 1- colector fecales alta</t>
  </si>
  <si>
    <t>Colector de PVC rígido, color TEJA, de 400 mm. de diámetro  (UNE-EN 1456 - SN 4), incluso p.p. de codos, junta elástica bilabial, piezas especiales, conexiones,....colocada y probada.</t>
  </si>
  <si>
    <t>Colector de PVC rígido, color TEJA, de 315 mm. de diámetro  (UNE-EN 1456 - SN 4), incluso p.p. de codos, junta elástica bilabial, piezas especiales, conexiones,....colocada y probada.</t>
  </si>
  <si>
    <t>hormigón de relleno HM-20 para protección de tuberías en zanjas de profundidades comprendidas entre 1,3 y 5 m, por encima de la tubería, colocado y vibrado. (176x0,6x1) cuando sea preciso y a juicio de la dirección facultativa.</t>
  </si>
  <si>
    <t>FASE 1- colector fecales baja</t>
  </si>
  <si>
    <t>FASE 1- Saneamiento fecales baja</t>
  </si>
  <si>
    <t>Cata de 1,00 x 1,00 x 1,50 m para localización de ACOMETIDA EXISTENTE de saneamiento para su renovación, incluída la excavación manual, relleno con tierras procedentes de la propia excavación, base de hormigón de resistencia mínima a la compresión de 20 Mpa, de 0,4 m de espesor y reposición de pavimento existente.</t>
  </si>
  <si>
    <t>FASE 1- SF-General 250 mm.</t>
  </si>
  <si>
    <t>Colector de PVC rígido, color TEJA, de 250 mm. de diámetro  (UNE-EN 1456 - SN 4), incluso p.p. de codos, junta elástica bilabial, piezas especiales, conexiones,....colocada y probada.</t>
  </si>
  <si>
    <t>FASE 1- abastecimiento</t>
  </si>
  <si>
    <t>Cata de 1,00 x 1,00 x 1,00 m para localización de servicios DE AGUA POTABLE PARA SU RENOVACION, incluída la excavación manual, relleno con tierras procedentes de la propia excavación, base de hormigón de resistencia mínima a la compresión de 20 Mpa, de 0,4 m de espesor y reposición de pavimento existente.</t>
  </si>
  <si>
    <t>Tubería de FD de 100 mm. de diámetro con junta automática flexible, revestimiento interior con mortero de cemento y revestimiento exterior con barniz, según norma UNE-EN-545, incluso p.p. juntas, montaje, pruebas y desinfección.</t>
  </si>
  <si>
    <t xml:space="preserve">Tubería de polietileno PE-100 de alta densidad, diámetro exterior 63 mm y presión nominal de 1,60 Mpa, incluso p.p de colocación, piezas especiales, pruebas y desinfección.
</t>
  </si>
  <si>
    <t xml:space="preserve">Tubería de polietileno PE-100 de alta densidad, diámetro exterior 50 mm y presión nominal de 1,60 Mpa, incluso p.p de colocación, piezas especiales, pruebas y desinfección.
</t>
  </si>
  <si>
    <t xml:space="preserve">Tubería de polietileno PE-100 de alta densidad, diámetro exterior 40 mm y presión nominal de 1,60 Mpa, incluso p.p de colocación, piezas especiales, pruebas y desinfección.
</t>
  </si>
  <si>
    <t>Codo de fundición dúctil enchufe - enchufe de 90º y de diámetro 100 mm., PN 16, revestimiento exterior e interior según norma UNE EN 545, incluso p.p de juntas, tornillos, montaje, pruebas y desinfección.</t>
  </si>
  <si>
    <t xml:space="preserve">Codo de fundición dúctil enchufe - enchufe de 45º y de diámetro 100 mm., PN 16, revestimiento exterior e interior según norma UNE EN 545, incluso p.p de juntas, tornillos, montaje, pruebas y desinfección.
</t>
  </si>
  <si>
    <t xml:space="preserve">Codo de fundición dúctil enchufe - enchufe de 22º 30´ y de diámetro 100 mm., PN 16, revestimiento exterior e interior según norma UNE EN 545, incluso p.p de juntas, tornillos, montaje, pruebas y desinfección.
</t>
  </si>
  <si>
    <t xml:space="preserve">Codo de fundición dúctil enchufe - enchufe de 11º 15´y de diámetro 100 mm., PN 16, revestimiento exterior e interior según norma UNE EN 545, incluso p.p de juntas, tornillos, montaje, pruebas y desinfección.
</t>
  </si>
  <si>
    <t xml:space="preserve">Codo de fundición dúctil brida - brida de 90º y de diámetro 100 mm., PN 16, revestimiento exterior e interior según norma UNE EN 545, incluso p.p de juntas, tornillos, montaje, pruebas y desinfección.
</t>
  </si>
  <si>
    <t xml:space="preserve">Codo de fundición dúctil brida - brida de 45º y de diámetro 100 mm., PN 16, revestimiento exterior e interior según norma UNE EN 545, incluso p.p de juntas, tornillos, montaje, pruebas y desinfección.
</t>
  </si>
  <si>
    <t xml:space="preserve">Codo de fundición dúctil enchufe - enchufe de 45º y de diámetro 80 mm., PN 16, revestimiento exterior e interior según norma UNE EN 545, incluso p.p de juntas, tornillos, montaje, pruebas y desinfección.
</t>
  </si>
  <si>
    <t xml:space="preserve">Codo de fundición dúctil enchufe - enchufe de 22º 30´ y de diámetro 80 mm., PN 16, revestimiento exterior e interior según norma UNE EN 545, incluso p.p de juntas, tornillos, montaje, pruebas y desinfección.
</t>
  </si>
  <si>
    <t xml:space="preserve">Codo de fundición dúctil enchufe - enchufe de 11º 15´y de diámetro 80 mm., PN 16, revestimiento exterior e interior según norma UNE EN 545, incluso p.p de juntas, tornillos, montaje, pruebas y desinfección.
</t>
  </si>
  <si>
    <t xml:space="preserve">TE de fundición dúctil enchufe - enchufe - brida de diámetro 100 mm. con salida de diámetro 125 mm., PN 16, revestimiento exterior e interior según norma UNE EN 545, incluso p.p de juntas, tornillos, montaje, pruebas y desinfección.
</t>
  </si>
  <si>
    <t xml:space="preserve">TE de fundición dúctil enchufe - enchufe - brida de diámetro 100 mm. con salida de diámetro 80 mm., PN 16, revestimiento exterior e interior según norma UNE EN 545, incluso p.p de juntas, tornillos, montaje, pruebas y desinfección.
</t>
  </si>
  <si>
    <t xml:space="preserve">TE de fundición dúctil enchufe - enchufe - brida de diámetro 100 mm. con salida de diámetro 60 mm., PN 16, revestimiento exterior e interior según norma UNE EN 545, incluso p.p de juntas, tornillos, montaje, pruebas y desinfección.
</t>
  </si>
  <si>
    <t xml:space="preserve">Cono de reducción brida - brida de diámetro mayor 100 mm. y diámetro menor según proyecto, PN 16, revestimiento exterior e interior según norma UNE EN 545, incluso p.p de juntas, tornillos, montaje, pruebas y desinfección.
</t>
  </si>
  <si>
    <t xml:space="preserve">TE de fundición dúctil brida - brida - brida de diámetro 100 mm. con salida de diámetro 60 mm., PN 16, revestimiento exterior e interior según norma UNE EN 545, incluso p.p de juntas, tornillos, montaje, pruebas y desinfección.
</t>
  </si>
  <si>
    <t xml:space="preserve">TE de fundición dúctil brida - brida - brida de diámetro 80 mm. con salida de diámetro 60 mm., PN 16, revestimiento exterior e interior según norma UNE EN 545, incluso p.p de juntas, tornillos, montaje, pruebas y desinfección.
</t>
  </si>
  <si>
    <t xml:space="preserve">Empalme de fundición dúctil enchufe - enchufe de diámetro 100 mm., revestimiento exterior e interior según norma UNE EN 545, incluso p.p de juntas, tornillos, montaje, pruebas y desinfección.
</t>
  </si>
  <si>
    <t xml:space="preserve">Empalme de fundición dúctil enchufe - enchufe de diámetro 80 mm., revestimiento exterior e interior según norma UNE EN 545, incluso p.p de juntas, tornillos, montaje, pruebas y desinfección.
</t>
  </si>
  <si>
    <t>Válvula de compuerta de asiento elástico de fundición dúctil con unión mediante bridas y recubrimiento elastómero, eje de acero inoxidable, PN 16 y diámetro Ø100, distancia entre bridas reducida, según EN 1074, incluso p.p. de juntas, tornillos de acero inoxidable, cinta señalizadora, montaje, pruebas y desinfección.</t>
  </si>
  <si>
    <t>Válvula de compuerta de asiento elástico de fundición dúctil con unión mediante bridas y recubrimiento elastómero, eje de acero inoxidable, PN 16 y diámetro Ø80, distancia entre bridas reducida, según EN 1074, incluso p.p. de juntas, tornillos de acero inoxidable, cinta señalizadora, montaje, pruebas y desinfección.</t>
  </si>
  <si>
    <t>Tubería de FD de 150 mm. de diámetro con junta automática flexible, revestimiento interior con mortero de cemento y revestimiento exterior con barniz, según norma UNE-EN-545, incluso p.p. juntas, montaje, pruebas y desinfección.</t>
  </si>
  <si>
    <t>hormigón de relleno HM-20 para trabajos varios en zanjas de profundidades comprendidas entre 1,3 y 5 m, por encima de la tubería, colocado y vibrado, cuando sea preciso y a juicio de la dirección facultativa.</t>
  </si>
  <si>
    <t xml:space="preserve">Ud de renovación de acometida existente tras efectuada la cata que consiste en corte de la vieja acometida y unión a la red general con su correpondienta vávula de acometida hasta 2", T, piezas especiales y hasta 4,5 m de conducción, incluso demoliciones, zanja, tubería, elementos especiales y maniobra de corte. Instalado y en servicio.
</t>
  </si>
  <si>
    <t xml:space="preserve">Ud de realización de nueva acometida sobre tubería existente,  que consiste en apertura de cata, corte  y unión a la red general con su correpondiente vávula de acometida hasta 2", T, piezas especiales y hasta 4,5 m de conducción, incluso demoliciones, zanja, tubería, elementos especiales y maniobra de corte. Instalado y en servicio, a la espera de su empalme.
</t>
  </si>
  <si>
    <t>Suministro e instalación de canal de hormigón polímero de Ulma o similar a determinar por la dirección facultativa, mod. F150K00R, ancho exterior 204 mm., ancho interior 150 mm. y altura total 220 mm., para recogida de aguas pluviales, en módulos de 1 m.l. de longitud, perfiles de acero galvanizado para protección lateral, fijación de seguridad en 8 puntos por m.l., y rejilla ranurada simple de acero galvanizado de 15 mm de ancho, y clase de carga hasta D 400, colocado según instrucciones de montaje de la empresa Ulma.</t>
  </si>
  <si>
    <t>Desmontado de columna de 4,00 m. de altura con luminaria, incluso desmontado de la parte eléctrica e instalación de acometida y p.p. de aprovechamiento de los aparatos y cableado, medios auxiliares y de elevación, bien con retirada de elementos a almacén municipal o bien con retirada a vertedero incluyendo carga, transporte, descarga y canon de vertido. Medida la unidad ejecutada.</t>
  </si>
  <si>
    <t>Retirada de contenedor existente a almacén municipal, incluso carga, transporte y descarga del mismo y su posterior reubicación. Medida la unidad realizada.</t>
  </si>
  <si>
    <t>Desmontado con aprovechamiento de papeleras existentes compuesta por 2 cestos y poste de fijación cada una, incluso desmontado de elementos de fijación, con aprovechamiento de todos los elementos, carga, transporte y descarga en almacén municipal y su posterior reubicación. Medida la unidad realizada.</t>
  </si>
  <si>
    <t>Demolición mecánica de pavimento de aglomerado asfáltico u hormigón, incluso p.p. de capa de afirmado, bordillos, arquetas, marcos de registro,  sumideros, precortes,  canalizaciones, conductos, cableados y todo tipo de instalaciones de los servicios públicos existentes, hasta terreno natural, incluso carga y transporte de productos sobrantes a vertedero y canon de vertido, así como recogida, transporte y almacenamiento de elementos reutilizables. Medida la superficie ejecutada.</t>
  </si>
  <si>
    <t xml:space="preserve">Demolición mecánica de pavimento de losas de piedra natural, baldosa hidráulica, y p.p. de recrecido, de solera de hormigón, precortes, bordillos, arquetas, marcos de registro, sumideros, canalizaciones, conductos, cableados y todo tipo de instalaciones de los servicios públicos existentes, hasta terreno natural, incluso carga y transporte de productos sobrantes a vertedero y canon de vertido, así como recogida, transporte y almacenamiento de elementos reutilizables. Medida la superficie ejecutada. 
</t>
  </si>
  <si>
    <t>Desmontado de la estructura de almacenamiento txintxilikarios (colgadores) de basuras actuales, incluso desmontado de elementos de anclaje a pavimento, con aprovechamiento de todos los elementos, carga, transporte y descarga en almacén municipal y su posterior reubicación. Medida la unidad realizada.</t>
  </si>
  <si>
    <t>Cata de 0,50 x 0,50 x 0,90 m para localización de SALIDAS OCULTAS DE EDIFICIO, incluída la excavación manual, relleno con tierras procedentes de la propia excavación, base de hormigón de resistencia mínima a la compresión de 20 Mpa, de 0,4 m de espesor y reposición de pavimento existente.</t>
  </si>
  <si>
    <t>Suministro, transporte, puesta en obra y ejecución de firme de hormigón HM-20/P/20/I de 15 cm., armado con malla electrosoldada B500S  de dimensiones 150x150x8 mm, incluso p.p. de solapes, separadores y calzes, sobre firme estabilizado y consolidado, vertido, compactado, rastrelado y nivelado del hormigón según cotas y pendientes de proyecto, curado del mismo, incluso juntas de dilatación y retracción cada 25,00 m². Realizado según NTE y EHE. Medida la superficie ejecutada.</t>
  </si>
  <si>
    <t>ud</t>
  </si>
  <si>
    <t xml:space="preserve">Reposición de zona afectada en fachadas tras la retirada de las farolas y cableado, consistente en limpieza de la zona, raseo talochado fino con mortero de cemento hidrófugo y pintura para exteriores igual a la existente, incluso p.p. de medios de elevación, medios auxiliares y de seguridad. Medida la unidad realizada completamente rematada con fachada existente. </t>
  </si>
  <si>
    <t xml:space="preserve">Ejecución de pavimento de hormigón H-200 con árido 12-20, de 11 cm de espesor armado con malla 15x15x6, de dimensiones según documentación gráfica, incluso encofrado circular, pulido de toda la superficie con adición de polvo de cemento y colorante color naranja o color a determinar por la dirección facultativa, tratamiento antideslizante, incluso suministro y colocación de aro perimetral con sección en Z de acero inoxidable de 3,5 mm de espesor, fijado a la subase mediante tornillos de acero inoxidable, incluso p.p. de encofrado, desencofrado suministro y vertido del hormión, remates de pavimento de losas de hormigón con el aro perimetral y medios auxiliares. Todo ello según documentación de proyecto e indicaciones de la dirección facultativa, completamente ejecutado y rematado. Medida la superficie realizada. </t>
  </si>
  <si>
    <t>FASE 1- SP-General 500 mm.</t>
  </si>
  <si>
    <t>Instalación completa incluyendo excavación y cimentación de punto de luz doble de 3,50 m. de altura a elegir por la dirección facultativa en tecnología LED, compuesto por: Columna de 3,50 m. y doble luminaria LED con Tª de color 4.000ºK (blanco neutro), grupo óptico de tecnología LED, con equipo electrónico, IP66, pintado según directrices de la dirección facultativa, medios auxiliares, canon ECORAAE de luminaria y lámpara. Cumpliendo normativa de seguridad laboral y medios mecánicos y auxiliares necesarios para ello. Totalmente instalada.</t>
  </si>
  <si>
    <t>Ud</t>
  </si>
  <si>
    <t xml:space="preserve">Trabajos varíos en las instalaciones de gas, que consisten consistente en reconstruir arquetas de gas, recrecidos de tapas de arquetas de gas, ejecución de nuevas arquetas, reubicación de las instalaciones de gas, para permitir el paso de los distintos servicios en la zona, sustitución de tapas de arquetas existentes por tapas de aluminio rellenables, recrecido de sombrerete, incluso pp. de excavaciones, rellenos, colocación de canalizaciones, codos, y piezas especiales, conexiones, material y medios auxiliares, así como notificación a la empresa suministradora y pago de canon o multa por cortes imprevistos,  relleno de zanjas, todo ello cumpliendo normativa de seguridad laboral y medios mecánicos y auxiliares necesarios para ello. Totalmente terminada con todos  los trabajos necesarios para que la instalación existente en la zona afectada por los trabajos quede en perfecto estado de utilización. </t>
  </si>
  <si>
    <t xml:space="preserve">Trabajos varíos en las instalaciones de energia eléctrica, que consisten en reposición de la instalación, demolición, soterramiento, reubicación o construcción de prismas, relleno de zanjas, demolición y reconstrucción de arquetas, ejecución de nuevas arquetas, reubicación de las instalaciones eléctricas, para permitir el paso de los distintos servicios en la zona de obra, sustitución de tapas de arquetas existentes por tapas de fundición rellenables, canalización de iberdrola, refuerzo de hormigón, incluso pp. de excavaciones, rellenos, colocación de canalizaciones, codos, y piezas especiales, conexiones,material y medios auxiliares, así como notificación a la empresa suministradora y pago de canon o multa por cortes imprevistos, relleno de zanjas, todo ello cumpliendo normativa de seguridad laboral y medios mecánicos y auxiliares necesarios para ello. Totalmente terminada con todos  los trabajos necesarios para que la instalación existente en la zona afectada por los trabajos quede en perfecto estado de utilización. </t>
  </si>
  <si>
    <t xml:space="preserve">Trabajos varíos en las instalaciones de euskaltel, que consisten en reposición de la instalación, demolición, soterramiento, reubicación o construcción de prismas, relleno de zanjas, demolición y reconstrucción de arquetas, ejecución de nuevas arquetas, reubicación de las instalaciones eléctricas, para permitir el paso de los distintos servicios en la zona de obra, sustitución de tapas de arquetas existentes por tapas de fundición rellenables, canalización de iberdrola, refuerzo de hormigón, incluso pp. de excavaciones, rellenos, colocación de canalizaciones, codos, y piezas especiales, conexiones,material y medios auxiliares, así como notificación a la empresa suministradora y pago de canon o multa por cortes imprevistos, relleno de zanjas, todo ello cumpliendo normativa de seguridad laboral y medios mecánicos y auxiliares necesarios para ello. Totalmente terminada con todos  los trabajos necesarios para que la instalación existente en la zona afectada por los trabajos quede en perfecto estado de utilización. </t>
  </si>
  <si>
    <t>Señal vertical triángulo de aluminio de 700 mm. RFT. EG, en aluminio abierto nivel 1, con poste de aluminio de Ø 76 mm. Y 2,50 m. mínimo de altura, formada por picado de solera de baldosa hidráulica y hormigón con retirada de escombro a vertedero autorizado, según indicaciones del MOPU.</t>
  </si>
  <si>
    <t>Señal vertical circular de 60 cm. de Ø, S-13, en aluminio abierto nivel 1, con poste de aluminio de Ø 76 mm. Y 2,50 m. mínimo de altura, formada por picado de solera de baldosa hidráulica y hormigón con retirada de escombro a vertedero autorizado, según indicaciones del MOPU.</t>
  </si>
  <si>
    <t>Señal vertical, rectángulo de aluminio Eco de 600X400 mm. RFT. EG, indicativa de "Carga y descarga" en aluminio abierto nivel 1, anclado a farola, según indicaciones del MOPU.</t>
  </si>
  <si>
    <t>Suministro y colocación de jardinera rectangular prefabricada de acero corten, de dimensiones 250x60 y 70 cm de alto y con un espesor de chapa de 8 mm, según documentación gráfica del proyecto, con fondo perforado para drenaje del agua de riego, incluido el tratamiento de arenado interior y exterior, tratamiento exterior de oxidación y posterior fijación del óxido con aceite owatrol, así como asa de carga, colocación de las jardineras en las zonas reflejadas con todos los elementos necesarios, y p.p. de medios auxiliares, trasporte, y elementos de fijación necesarios, completamente colocada.  Medida la unidad realizada.</t>
  </si>
  <si>
    <t>Suministro y colocación de perfil separación de jardín de diferentes dimensiones según documentación gráfica de proyecto, compuesto por chapa plegada de acero corte de 4 mm de espesor, formado por un aro circular con dos alas ( en Z), con altura de 18 cm y longitud de alas de 6 cm., con p.p. de barras soldadas como rigidizador del aro en cara interior. Fijado atornillado a solera de hormigón mediante tacos químicos y tornillería de acero inoxidable. La chapa tiene un desarrollo a modo de "Z" con una altura máxima de 12 cm sobre el pavimento y una mínima de 10cm sobre el pav imento, y longitud de alas de 6 cm. incluido chorreado de las chapas, tratamiento de oxidación, limpieza y posterior fijación del óxido con aceite owatrol, y p.p. replanteos, soldaduras, remates con pavimento de losas de hormigón, medios de elevación y descarga necesarios, pequeño material y medios auxiliares. Todo ello según detalles de proyecto e indicaciones de la dirección facultativa, completamente colocado y rematado. Medida la longitud realizada.</t>
  </si>
  <si>
    <t>Suministro y colocación de fuente de Fundición Dúctil Benito, modelo U M 511/1 Atlas o similar a determinar por la dirección facultativa. Compuesta de cuerpo cuadrado de hiero con tratamiento Ferrus, y pletina fijación-grifo pulsador de acero niquelado, reja sumidero de fundición dúctil y marco de hierro. Acabado zincado con una capa de imprimación y dos de oxirón negro forja del conjunto, anclada con  dado de hormigón. Incluso excavación previa para su colocación, dado de hormigón, anclajes, remates con pavimento, acometida de agua potable, desagüe del mismo, conexiones y todo lo necesario para su instalación y correcto funcionamiento. Medida la unidad completamente instalada y en funcionamiento.  fuente</t>
  </si>
  <si>
    <t>Formación de cúpula invertida como elemento urbano, con forma y dimensiones según documentación gráfica del proyecto e indicaciones de la dirección facultativa, dejando hueco para plantación de árbol, ejecutada con hormigón de relleno HM-20, incluso encofrado perdido dando las formas reflejadas en la documentación, suministro y vertido del hormigón, enfoscado fratasado de mortero de cemento con aditivo hidrófugo de 20 mm. de espesor, revestido de gresite vidriado tipo gaudi ( similar a la existente), con colocación de gresite de abajo hacia arriba, mezclando gresites en color a definir por la dirección facultativa, recibido con cemento cola porcelánico, incluso rejunteado con mortero tapajuntas, con p.p. de cortes, perdidas de material por cortes, mano de obra, material auxiliar, medios auxiliares y limpieza. Todo ello realizado según planos de proyecto e indicacioens de la dirección facultativa, completamente terminado y rematado. Medida la unidad realizada.</t>
  </si>
  <si>
    <t xml:space="preserve">Suministro de árbol a definir por la dirección facultativa, de hasta 2 metros de altura, suministrado en contenedor, incluso plantación en hueco de jardines, incluso apertura del mismo con los medios indicados, relleno de hoyo con tierra vegetal mejorada con martillo o turba enriquecida, verificación del drenaje del hoyo y retirada en su caso de sobrantes a vertedero, abonado y primer riego. Medida la unidad realizada. </t>
  </si>
  <si>
    <t>REHABILITACION TAJEA</t>
  </si>
  <si>
    <t>Reahabilitación de tajea existente realizada de mamposteria. Precio a justificar</t>
  </si>
  <si>
    <t>Excavación de zanja, en todo tipo de terreno, incluso roca, a mano o a máquina para tubería de fundición y profundidad de rasante inferior de tubo hasta 1,50 m, que incluye parte proporcional de agotamiento, cama y recubrimiento de arena, cinta señalizadora, relleno con material seleccionado procedente de la excavación, zahorras procedentes de cantera, incluye todos los trabajos necesarios para la localización de cruces con las redes existentes o nuevas,  la pérdida de rendimiento de excavación, relleno y colocación de tubería, su desvío o adecuación a la necesidad de obra y su reposición final, incluyendo todos los materiales necesarios, piezas especiales, etc., hasta la correcta ejecución de la unidad incluso carga y transporte a lugar de empleo o vertedero y eventual canon de vertido de tuberías existentes y de sobrantes , según SECCION TIPO ABAST I, medida la longitud real.</t>
  </si>
  <si>
    <t>Excavación de zanja de saneamiento, cuando H&gt;0,60 m, en todo tipo de terreno, incluso roca, a mano o a máquina para tubería de PVC o PE y profundidad de rasante inferior de tubo hasta 4,00 m, que incluye parte proporcional de agotamiento, cama y recubrimiento de hormigón HM-20, 20 cm por encima de la generatriz superior del tubo, cinta señalizadora, relleno con material seleccionado  procedente de la excavación y zahorras procedentes de cantera, incluye todos los trabajos necesarios para la localización de cruces con las redes existentes o nuevas,  la pérdida de rendimiento de excavación, relleno y colocación de tubería, su desvío o adecuación a la necesidad de obra y su reposición final, incluyendo todos los materiales necesarios, piezas especiales, etc., hasta la correcta ejecución de la unidadcarga y transporte de sobrantes a lugar de empleo o vertedero y eventual canon de vertido, según SECCION TIPO SAN I, incluso compactación, medida la longitud real.</t>
  </si>
  <si>
    <t>Excavación de zanjas en cualquier clase de terreno o pavimento, incluso roca, realizada con medios manuales o mecánicos para tubería de PVC o PE y profundidad de rasante interior de tubo hasta 0,60 m., que incluye parte proporcional de agotamiento, cama y recubrimiento de hormigón HM-20, hasta 20 cm por encima de la generatriz superior del tubo, cinta señalizadora, relleno con material seleccionado procedente de la excavación, zahorras procedentes de cantera,incluye todos los trabajos necesarios para la localización de cruces con las redes existentes o nuevas,  la pérdida de rendimiento de excavación, relleno y colocación de tubería, su desvío o adecuación a la necesidad de obra y su reposición final, incluyendo todos los materiales necesarios, piezas especiales, etc., hasta la correcta ejecución de la unidad, incluso carga y transporte a lugar de empleo o vertedero y eventual canon de vertido de tuberías existentes y de sobrantes, SECCION TIPO I, medida la longitud real.</t>
  </si>
  <si>
    <t xml:space="preserve">Reposición de zona afectada en fachadas tras la retirada de líneas de telefónica, consistente en limpieza de la zona, raseo talochado fino con mortero de cemento hidrófugo y pintura para exteriores igual a la existente, incluso p.p. de medios de elevación, medios auxiliares y de seguridad. Medida la unidad realizada completamente rematada con fachada existente. </t>
  </si>
  <si>
    <t xml:space="preserve">Acondicionamiento de arqueta de registro existente, incluso conexiones, demoliciones, agotamiento, obra de tierra y fábrica, totalmente terminada y en funcionamiento.
</t>
  </si>
  <si>
    <t xml:space="preserve">Arqueta de registro de hormigón de dimensiones interiores 40 x 40 cm., incluso marco y tapa de fundición dúctil normalizada C-250 rellenable con altura superior  de 7 cm, incluso demoliciones, excavaciones, conexiones, agotamiento, obras de fábrica, completamente terminado.
</t>
  </si>
  <si>
    <t>de entibación ligera de aluminio para contención de tierras en zanjas y pozos de registro de hasta 1,80 mts. de profundidad, configurada mediante guías de esquina y planchas de 0,60 mts. acodaladas con puntales telescópicos. Incluso suministro, montaje y desmontaje en obra, manipulación y coste de inmovilización durante el tiempo de duración de trabajos, así como los sistemas de protección de borde indicados por el fabricante, medida segun longitud de zanja  ejecutada.</t>
  </si>
  <si>
    <r>
      <t>Acondicionamiento de arqueta de registro existente, incluso conexiones, demoliciones, agotamiento, obra de tierra y fábrica, totalmente terminada y en funcionamiento.</t>
    </r>
    <r>
      <rPr>
        <sz val="8"/>
        <color indexed="10"/>
        <rFont val="Times New Roman"/>
        <family val="1"/>
      </rPr>
      <t xml:space="preserve">
</t>
    </r>
  </si>
  <si>
    <t>de entibación ligera de aluminio para contención de tierras en zanjas y pozos de registro de hasta 2,40 mts. de profundidad, configurada mediante guías de esquina y planchas de 0,60 mts. acodaladas con puntales telescópicos. Incluso suministro, montaje y desmontaje en obra, manipulación y coste de inmovilización durante el tiempo de duración de trabajos, así como los sistemas de protección de borde indicados por el fabricante, medida segun longitud de zanja ejecutada.</t>
  </si>
  <si>
    <t>de entibación ligera de aluminio para contención de tierras en zanjas y pozos de registro de hasta 2,50 mts. de profundidad, configurada mediante guías de esquina y planchas de 0,60 mts. acodaladas con puntales telescópicos. Incluso suministro, montaje y desmontaje en obra, manipulación y coste de inmovilización durante el tiempo de duración de trabajos, así como los sistemas de protección de borde indicados por el fabricante, medida segun longitud de zanja ejecutada.</t>
  </si>
  <si>
    <t>de entibación mediante cajones blindados de acero para contención de tierras en zanjas y pozos de registro de hasta 4,00 mts. de profundidad, configurada con cajones acodalados en ambos extremos con puntales telescópicos.  Incluso suministro, montaje y desmontaje en obra, manipulación y coste de inmovilización durante el tiempo de duración de trabajos, así como los sistemas de protección de borde indicados por el fabricante, medida según la longitud de zanja ejecutada.</t>
  </si>
  <si>
    <t>Arqueta de registro de hormigón de dimensiones interiores 60x60 cm., incluso marco y tapa de fundición dúctil normalizada D-400 rellenable con altura superior  de 7 cm, incluso demoliciones, excavaciones, conexiones, agotamiento, obras de fábrica, completamente terminado.</t>
  </si>
  <si>
    <t>Arqueta de registro de hormigón de dimensiones interiores 40x40 cm., incluso marco y tapa de fundición dúctil normalizada C-250 rellenable con altura superior  de 7 cm, incluso demoliciones, excavaciones, conexiones, agotamiento, obras de fábrica, completamente terminado.</t>
  </si>
  <si>
    <t>Arqueta de registro de hormigón de dimensiones interiores 80 x 80 cm., incluso marco cuadrado y tapa circular de fundición dúctil normalizada (D-400), superficie peatonal antideslizante, incluso demoliciones, excavaciones, conexiones, agotamiento, obras de fábrica, completamente terminado.</t>
  </si>
  <si>
    <t xml:space="preserve">Pozo de registro de diámetro 1,20 m prefabricado, con base prefabricada, lazados con anillos de hormigón armado y cono de reducción a Ø65, mayor de 2 m de profundidad (hasta 4,5 mts), Incluso excavación, hormigón de relleno, pates, marco cuadardo y tapa circular de fundición dútil normalizada (D-400) completamente terminado.
</t>
  </si>
  <si>
    <t xml:space="preserve">Suministro y colocación de marco y tapa de fundición dúctil normalizada D-400 rellenable con altura superior  de 7 cm, de 60x60 cm, completamente terminado.
</t>
  </si>
  <si>
    <t xml:space="preserve">Suministro y colocación de marco y tapa de fundición dúctil normalizada C-250 rellenable con altura superior  de 7 cm, de 40x40 cm, completamente terminado.
</t>
  </si>
  <si>
    <t>Arqueta de registro de hormigón de dimensiones interiores 40x40 cm, formada por solera de hormigón HM-15 de 15 cm. de espesor, muretes de hormigón HM-17,5 de 15 cm. de espesor armado con mallazo 15.15.5,5; incluso demoliciones, excavaciones, encofrado y desencofrado, pp. de embocaduras y recibido de canalizaciones,  agotamiento, obras de fábrica, marco y tapa de fundición dúctil normalizada C-250 rellenable con altura superior a 7 cm, colocada con mortero de cemento, construida según directricess NTE/ISS-51. Medida la unidad terminada.</t>
  </si>
  <si>
    <t>Arqueta de registro de hormigón de dimensiones interiores 60x60 cm, formada por solera de hormigón HM-15 de 15 cm. de espesor, muretes de hormigón HM-17,5 de 15 cm. de espesor armado con mallazo 15.15.5,5; incluso demoliciones, excavaciones, encofrado y desencofrado, pp. de embocaduras y recibido de canalizaciones,  agotamiento, obras de fábrica, marco y tapa de fundición dúctil normalizada D-400 rellenable con altura superior a 7 cm, colocada con mortero de cemento, construida según directricess NTE/ISS-51. Medida la unidad terminada.</t>
  </si>
  <si>
    <t>Ejecución de dado de hormigón H-250 con pendiente, para instalación de canaleta mod. F150K00R y rejilla nervada de Ulma o similar a determinar por la dirección facultativa, con mallazo 15x15x6, con paredes laterales y solera de 15 cm. de espesor, incluso encofrado, desencofrado, vertido, vibrado y curado, según instrucciones de montaje de la empresa Ulma. Totalmente terminado.</t>
  </si>
  <si>
    <t>FASE 1- Unión Nafarroa Kalea</t>
  </si>
  <si>
    <t>Arqueta tipo "HF", según detalles de la empresa Telefónica, formada por solera de hormigón HM-15 de 15 cm. de espesor, muretes de hormigón HM-17,5 de 15 cm. de espesor, armado con mallazo 15.15.5,5, incluso encofrado y desencofrado, p,.p. de embocaduras y recibido de canalizaciones, incluso registro formado por cerco angular, tapa y chapa con el el logo Telefónica, junta elástica entre tapa y marco, pintado o galvanizado con superficie peatonal antideslizante, colocado con mortero de cemento en arqueta; Construida según directrices de Telefónica. Medida la unidad terminada.</t>
  </si>
  <si>
    <t>Suministro y colocación  de piedra natural color blanco de 60x20 cms, de 6,5 cm de espesor, tallado con frases escritas en la pieza, antideslizante, despiece según documentación gráfica del proyecto, colocado en cenefa sobre la base de 15 cm. de hormigón armado, colocación a mata junta con una mezcla de cemento y agua para mejorar la adherencia, presionando pieza a pieza y totalmente apoyadas sobre el mortero de agarre de dosificación blanda con cono de Abrams 4-6, de 380 kg/m³ (1/4) de dosificación mínima y empleando cordeles de referencia, incluso p.p. de replanteos, cortes de piezas, adaptacion de trampillones, nivelación de tapas de arquetas etc.. sellados,  revestimiento de tapas de arquetas,remates de encuentros con elementos del mobiliario urbano, limpieza completa una vez colocado, regado y medios auxiliares.  Medida la superficie ejecutada.</t>
  </si>
  <si>
    <t>Suministro y colocación  de piedra natural color blanco de 60x20 cms, de 6,5 cm de espesor, antideslizante, despiece según documentación gráfica del proyecto, colocado en cenefa sobre la base de 15 cm. de hormigón armado, colocación a mata junta con una mezcla de cemento y agua para mejorar la adherencia, presionando pieza a pieza y totalmente apoyadas sobre el mortero de agarre de dosificación blanda con cono de Abrams 4-6, de 380 kg/m³ (1/4) de dosificación mínima y empleando cordeles de referencia, incluso p.p. de replanteos, cortes de piezas, adaptacion de trampillones, nivelación de tapas de arquetas etc.. sellados,  revestimiento de tapas de arquetas,remates de encuentros con elementos del mobiliario urbano, limpieza completa una vez colocado, regado y medios auxiliares.  Medida la superficie ejecutada.</t>
  </si>
  <si>
    <t>Suministro y colocación  de piedra natural color blanco de dimensiones variables, de 6,5 cm de espesor, colocadas intercalándose entre las losas de hormigón, antideslizante, según documentación gráfica, sobre la base de 15 cm. de hormigón armado, colocación a mata junta con una mezcla de cemento y agua para mejorar la adherencia, presionando pieza a pieza y totalmente apoyadas sobre el mortero de agarre de dosificación blanda con cono de Abrams 4-6, de 380 kg/m³ (1/4) de dosificación mínima y empleando cordeles de referencia, incluso p.p. de replanteos, cortes de piezas, adaptacion de trampillones, nivelación de tapas de arquetas etc.. sellados,  revestimiento de tapas de arquetas,remates de encuentros con elementos del mobiliario urbano, limpieza completa una vez colocado, regado y medios auxiliares. Medida la superficie ejecutada.</t>
  </si>
  <si>
    <t>Suministro y colocación de losas de hormigón de la empresa PVT,o similar a determinar por la dirección facultativa, color negro y dimensiones 20 x 20 x 6,5 cm, de canto achaflanado, de acabado veteado, según documnetación gráfica, colocado sobre capa de nivelación de 4,5 cm. con mortero de cemento, amasado y fluido, incluso lechada de mortero, colocación de losas y nivelación con maza de caucho, barrido en seco del mismo con arena silicea hasta llenar las juntas, incluso p.p. de replanteos, cortes de piezas, adaptacion de trampillones, nivelación de tapas de arquetas etc.. sellados,  revestimiento de tapas de arquetas,remates de encuentros con elementos del mobiliario urbano, limpieza completa una vez colocado, regado y medios auxiliares. Todo ello realizado según documentación gráfica de proyecto, indicaciones de la dirección facultativa e indicaciones del fabricante. Medida la superficie ejecutada.</t>
  </si>
  <si>
    <t>Suministro y colocación de losas de hormigón de la empresa PVT o similar a determinar por la dirección facultativa,en su gama ecogranic para tráfico de vehículos, colocado a matajuntas, de dimensiones variables  y 6,5 cm de espesor, de diferentes colores, de canto achaflanado y acabado veteado acero, despiece según documentación gráfica de proyecto, colocado sobre capa de nivelación de 4,5 cm. con mortero de cemento, amasado y fluido, incluso lechada de mortero, colocación de losas y nivelación con maza de caucho, barrido en seco del mismo con arena silicea hasta llenar las juntas, incluso p.p. de replanteos, cortes de piezas, revestimiento de tapas de arquetas, adaptacion de trampillones, nivelación de tapas de arquetas etc., juntas de dilatación cada 20 m, rejunteos, sellados, remates de encuentros con elementos del mobiliario urbano, limpieza completa una vez colocado, regado y medios auxiliares. Todo ello realizado según documentación gráfica de proyecto, indicaciones de la dirección facultativa e indicaciones del fabricante. Medida la superficie ejecutada.</t>
  </si>
  <si>
    <t>Suministro y colocación de solado de adoquín de la empresa Adybor S.A. Grupo Ruiz en su gama Augusta o similar a determinar por la dirección facultativa, para uso peatonal  y áreas sometidas a tráfico de vehículos, de dimensiones de 16x16x7 en color a elegir por la propiedad, colocado sobre la base de 15 cm de hormigón armado, capa de nivelación de 4 cm. en árido con granulometría entre 2 y 6 mm., procedente de machaqueo, limpio, poco fino y libre de elementos contaminantes, extendido uniformemente y reglado 2 veces con rieles directamente sobre la base y una 3ª como enrasadora del árido, sin ser pisado, y colocación de adoquines de atrás hacia adelante, sin pisar el lecho de asiento y empleando cordeles de referencia y separando adoquines y bordes de confinamiento 2 mm., con reajustes antes del sellado con arena, posterior extendido con arena fina lavada y secas, sin exceso de finos, sobre el pavimento introduciendo en las juntas mediante barrido y posterior compactado mediante vibrado del pavimento en sentido ascendente y tansversal respecto a la pendiente el mismo día de la colocación y limpieza final mediante barrido sin agua. incluso p.p. de replanteos, cortes de piezas, revestimiento de tapas de arquetas, adaptacion de trampillones, nivelación de tapas de arquetas. Medida la superficie ejecutada.</t>
  </si>
  <si>
    <t>Entibación ligera de aluminio para contención de tierras en zanjas y pozos de registro de hasta 1,80 mts. de profundidad, configurada mediante guías de esquina y planchas de 0,60 mts. acodaladas con puntales telescópicos. Incluso suministro, montaje y desmontaje en obra, manipulación y coste de inmovilización durante el tiempo de duración de trabajos, así como los sistemas de protección de borde indicados por el fabricante, medida según la zanja ejecutada.</t>
  </si>
  <si>
    <t>Suministro e instalación de canal de hormigón polímero de Ulma, mod. F150K00R, ancho exterior 204 mm., ancho interior 150 mm. y altura total 220 mm., para recogida de aguas pluviales, en módulos de 1 m.l. de longitud, perfiles de acero galvanizado para protección lateral, fijación de seguridad en 8 puntos por m.l., y rejilla de fundición nervada doble con carga D 400, de 500 mm. de longitud, 195 mm. de acho y 2 ud. por m.l., colocado según instrucciones de montaje de la empresa Ulma.</t>
  </si>
  <si>
    <t>Excavación de zanja de saneamiento pluviales sobre colector fecales, cuando H&gt;0,60 m, en todo tipo de terreno, incluso roca, a mano o a máquina para tubería de PVC o PE y profundidad de rasante inferior de tubo hasta 2,00 m, que incluye parte proporcional de agotamiento, cama y recubrimiento de hormigón HM-20, 20 cm por encima de la generatriz superior del tubo, cinta señalizadora, relleno con material seleccionado  procedente de la excavación y zahorras procedentes de cantera , incluye todos los trabajos necesarios para la localización de cruces con las redes existentes o nuevas,  la pérdida de rendimiento de excavación, relleno y colocación de tubería, su desvío o adecuación a la necesidad de obra y su reposición final, incluyendo todos los materiales necesarios, piezas especiales, etc., hasta la correcta ejecución de la unidad, incluso carga y transporte de sobrantes a lugar de empleo o vertedero y eventual canon de vertido, según SECCION TIPO SAN II,  incluso compactación, medida la longitud real.</t>
  </si>
  <si>
    <t>Excavación de zanja de saneamiento, cuando H&gt;0,60 m, en todo tipo de terreno, incluso roca, a mano o a máquina para tubería de PVC o PE y profundidad de rasante inferior de tubo hasta 2,00 m, que incluye parte proporcional de agotamiento, cama y recubrimiento de hormigón HM-20, 20 cm por encima de la generatriz superior del tubo, cinta señalizadora, relleno con material seleccionado  procedente de la excavación y zahorras procedentes de cantera , incluye todos los trabajos necesarios para la localización de cruces con las redes existentes o nuevas,  la pérdida de rendimiento de excavación, relleno y colocación de tubería, su desvío o adecuación a la necesidad de obra y su reposición final, incluyendo todos los materiales necesarios, piezas especiales, etc., hasta la correcta ejecución de la unidad, incluso carga y transporte de sobrantes a lugar de empleo o vertedero y eventual canon de vertido, según SECCION TIPO SAN I,  incluso compactación, medida la longitud real.</t>
  </si>
  <si>
    <t>Pozo de registro de diámetro 1,20 m prefabricado, con base prefabricada, lazados con anillos de hormigón armado y cono de reducción a Ø65, mayor de 2 m de profundidad (hasta 4,5 mts), Incluso excavación, hormigón de relleno, pates, marco cuadardo y tapa circular de fundición dútil normalizada (D-400) completamente terminado.</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</si>
</sst>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000"/>
    <numFmt numFmtId="183" formatCode="_-* #,##0.0\ _P_t_s_-;\-* #,##0.0\ _P_t_s_-;_-* &quot;-&quot;\ _P_t_s_-;_-@_-"/>
    <numFmt numFmtId="184" formatCode="_-* #,##0.00\ _P_t_s_-;\-* #,##0.00\ _P_t_s_-;_-* &quot;-&quot;\ _P_t_s_-;_-@_-"/>
    <numFmt numFmtId="185" formatCode="#,##0.00\ [$€-1]"/>
    <numFmt numFmtId="186" formatCode="_-* #,##0.00\ [$€]_-;\-* #,##0.00\ [$€]_-;_-* &quot;-&quot;??\ [$€]_-;_-@_-"/>
    <numFmt numFmtId="187" formatCode="_-* #,##0.00\ [$€-42D]_-;\-* #,##0.00\ [$€-42D]_-;_-* &quot;-&quot;??\ [$€-42D]_-;_-@_-"/>
    <numFmt numFmtId="188" formatCode="_-* #,##0.00\ _p_t_a_-;\-* #,##0.00\ _p_t_a_-;_-* &quot;-&quot;\ _p_t_a_-;_-@_-"/>
    <numFmt numFmtId="189" formatCode="#,##0.0\ &quot;€&quot;;[Red]\-#,##0.0\ &quot;€&quot;"/>
    <numFmt numFmtId="190" formatCode="_-* #,##0.000\ _P_t_s_-;\-* #,##0.000\ _P_t_s_-;_-* &quot;-&quot;??\ _P_t_s_-;_-@_-"/>
    <numFmt numFmtId="191" formatCode="_-* #,##0.0000\ _P_t_s_-;\-* #,##0.0000\ _P_t_s_-;_-* &quot;-&quot;??\ _P_t_s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 _P_t_s_-;\-* #,##0.0\ _P_t_s_-;_-* &quot;-&quot;??\ _P_t_s_-;_-@_-"/>
    <numFmt numFmtId="197" formatCode="_-* #,##0\ _P_t_s_-;\-* #,##0\ _P_t_s_-;_-* &quot;-&quot;??\ _P_t_s_-;_-@_-"/>
    <numFmt numFmtId="198" formatCode="_-* #,##0.00\ [$€-C0A]_-;\-* #,##0.00\ [$€-C0A]_-;_-* &quot;-&quot;??\ [$€-C0A]_-;_-@_-"/>
    <numFmt numFmtId="199" formatCode="#,##0.00\ &quot;€&quot;"/>
  </numFmts>
  <fonts count="51">
    <font>
      <sz val="10"/>
      <name val="Arial"/>
      <family val="0"/>
    </font>
    <font>
      <b/>
      <sz val="10"/>
      <name val="Arial"/>
      <family val="0"/>
    </font>
    <font>
      <i/>
      <sz val="10"/>
      <name val="Arial"/>
      <family val="0"/>
    </font>
    <font>
      <b/>
      <i/>
      <sz val="10"/>
      <name val="Arial"/>
      <family val="0"/>
    </font>
    <font>
      <sz val="8"/>
      <name val="Arial"/>
      <family val="2"/>
    </font>
    <font>
      <u val="single"/>
      <sz val="7.5"/>
      <color indexed="12"/>
      <name val="Arial"/>
      <family val="2"/>
    </font>
    <font>
      <u val="single"/>
      <sz val="7.5"/>
      <color indexed="36"/>
      <name val="Arial"/>
      <family val="2"/>
    </font>
    <font>
      <i/>
      <sz val="8"/>
      <name val="Times New Roman"/>
      <family val="1"/>
    </font>
    <font>
      <b/>
      <sz val="8"/>
      <name val="Times New Roman"/>
      <family val="1"/>
    </font>
    <font>
      <sz val="8"/>
      <name val="Times New Roman"/>
      <family val="1"/>
    </font>
    <font>
      <sz val="10"/>
      <name val="Times New Roman"/>
      <family val="1"/>
    </font>
    <font>
      <sz val="8"/>
      <color indexed="10"/>
      <name val="Times New Roman"/>
      <family val="1"/>
    </font>
    <font>
      <sz val="10"/>
      <color indexed="10"/>
      <name val="Times New Roman"/>
      <family val="1"/>
    </font>
    <font>
      <b/>
      <sz val="10"/>
      <name val="Times New Roman"/>
      <family val="1"/>
    </font>
    <font>
      <b/>
      <sz val="10"/>
      <color indexed="10"/>
      <name val="Times New Roman"/>
      <family val="1"/>
    </font>
    <font>
      <b/>
      <sz val="8"/>
      <color indexed="10"/>
      <name val="Times New Roman"/>
      <family val="1"/>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86"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256">
    <xf numFmtId="0" fontId="0" fillId="0" borderId="0" xfId="0" applyAlignment="1">
      <alignment/>
    </xf>
    <xf numFmtId="0" fontId="1" fillId="0" borderId="0" xfId="0" applyFont="1" applyAlignment="1">
      <alignment/>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8" fillId="0" borderId="14" xfId="0" applyFont="1" applyBorder="1" applyAlignment="1">
      <alignment vertical="top" wrapText="1"/>
    </xf>
    <xf numFmtId="0" fontId="9" fillId="0" borderId="15" xfId="0" applyFont="1" applyBorder="1" applyAlignment="1">
      <alignment vertical="top" wrapText="1"/>
    </xf>
    <xf numFmtId="0" fontId="8" fillId="0" borderId="15" xfId="0" applyFont="1" applyBorder="1" applyAlignment="1">
      <alignment horizontal="justify" vertical="top" wrapText="1"/>
    </xf>
    <xf numFmtId="0" fontId="9" fillId="0" borderId="15" xfId="0" applyFont="1" applyBorder="1" applyAlignment="1">
      <alignment horizontal="right" vertical="top" wrapText="1"/>
    </xf>
    <xf numFmtId="0" fontId="9" fillId="0" borderId="16" xfId="0" applyFont="1" applyBorder="1" applyAlignment="1">
      <alignment horizontal="right" vertical="top" wrapText="1"/>
    </xf>
    <xf numFmtId="0" fontId="9" fillId="0" borderId="17" xfId="0" applyFont="1" applyBorder="1" applyAlignment="1">
      <alignment horizontal="justify" vertical="top" wrapText="1"/>
    </xf>
    <xf numFmtId="0" fontId="9" fillId="0" borderId="17" xfId="0" applyFont="1" applyBorder="1" applyAlignment="1">
      <alignment horizontal="right" vertical="top" wrapText="1"/>
    </xf>
    <xf numFmtId="2" fontId="9" fillId="0" borderId="17" xfId="0" applyNumberFormat="1" applyFont="1" applyBorder="1" applyAlignment="1">
      <alignment horizontal="right" vertical="top" wrapText="1"/>
    </xf>
    <xf numFmtId="0" fontId="9" fillId="0" borderId="13" xfId="0" applyFont="1" applyBorder="1" applyAlignment="1">
      <alignment horizontal="right" vertical="top" wrapText="1"/>
    </xf>
    <xf numFmtId="2" fontId="9" fillId="0" borderId="13" xfId="0" applyNumberFormat="1" applyFont="1" applyBorder="1" applyAlignment="1">
      <alignment horizontal="right" vertical="top" wrapText="1"/>
    </xf>
    <xf numFmtId="0" fontId="9" fillId="0" borderId="11" xfId="0" applyFont="1" applyBorder="1" applyAlignment="1">
      <alignment horizontal="justify" vertical="top" wrapText="1"/>
    </xf>
    <xf numFmtId="0" fontId="9" fillId="0" borderId="11" xfId="0" applyFont="1" applyBorder="1" applyAlignment="1">
      <alignment horizontal="right" vertical="top" wrapText="1"/>
    </xf>
    <xf numFmtId="0" fontId="9" fillId="0" borderId="0" xfId="0" applyFont="1" applyBorder="1" applyAlignment="1">
      <alignment horizontal="right" vertical="top" wrapText="1"/>
    </xf>
    <xf numFmtId="0" fontId="9" fillId="0" borderId="0" xfId="0" applyFont="1" applyBorder="1" applyAlignment="1">
      <alignment vertical="top" wrapText="1"/>
    </xf>
    <xf numFmtId="2" fontId="9" fillId="0" borderId="0" xfId="0" applyNumberFormat="1" applyFont="1" applyBorder="1" applyAlignment="1">
      <alignment horizontal="right" vertical="top" wrapText="1"/>
    </xf>
    <xf numFmtId="188" fontId="9" fillId="0" borderId="0" xfId="51" applyNumberFormat="1" applyFont="1" applyBorder="1" applyAlignment="1">
      <alignment horizontal="right"/>
    </xf>
    <xf numFmtId="0" fontId="8" fillId="0" borderId="0" xfId="0" applyFont="1" applyBorder="1"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horizontal="justify" vertical="top" wrapText="1"/>
    </xf>
    <xf numFmtId="188" fontId="8" fillId="0" borderId="0" xfId="51" applyNumberFormat="1" applyFont="1" applyBorder="1" applyAlignment="1">
      <alignment horizontal="right"/>
    </xf>
    <xf numFmtId="0" fontId="9" fillId="0" borderId="0" xfId="0" applyFont="1" applyBorder="1" applyAlignment="1">
      <alignment horizontal="justify" vertical="top" wrapText="1"/>
    </xf>
    <xf numFmtId="179" fontId="9" fillId="0" borderId="13" xfId="50" applyFont="1" applyBorder="1" applyAlignment="1">
      <alignment horizontal="right" vertical="top" wrapText="1"/>
    </xf>
    <xf numFmtId="179" fontId="9" fillId="0" borderId="17" xfId="50" applyFont="1" applyBorder="1" applyAlignment="1">
      <alignment horizontal="right" vertical="top" wrapText="1"/>
    </xf>
    <xf numFmtId="179" fontId="9" fillId="0" borderId="11" xfId="50" applyFont="1" applyBorder="1" applyAlignment="1">
      <alignment horizontal="right" vertical="top" wrapText="1"/>
    </xf>
    <xf numFmtId="179" fontId="9" fillId="0" borderId="0" xfId="50" applyFont="1" applyBorder="1" applyAlignment="1">
      <alignment horizontal="right" vertical="top" wrapText="1"/>
    </xf>
    <xf numFmtId="179" fontId="9" fillId="0" borderId="15" xfId="50" applyFont="1" applyBorder="1" applyAlignment="1">
      <alignment horizontal="right" vertical="top" wrapText="1"/>
    </xf>
    <xf numFmtId="179" fontId="8" fillId="0" borderId="0" xfId="50" applyFont="1" applyBorder="1" applyAlignment="1">
      <alignment horizontal="right" vertical="top" wrapText="1"/>
    </xf>
    <xf numFmtId="0" fontId="9" fillId="0" borderId="18" xfId="0" applyFont="1" applyBorder="1" applyAlignment="1">
      <alignment horizontal="right" vertical="top" wrapText="1"/>
    </xf>
    <xf numFmtId="0" fontId="9" fillId="0" borderId="12" xfId="0" applyFont="1" applyBorder="1" applyAlignment="1">
      <alignment horizontal="right" vertical="top" wrapText="1"/>
    </xf>
    <xf numFmtId="179" fontId="9" fillId="0" borderId="17" xfId="50" applyNumberFormat="1" applyFont="1" applyBorder="1" applyAlignment="1">
      <alignment horizontal="right" vertical="top" wrapText="1"/>
    </xf>
    <xf numFmtId="179" fontId="9" fillId="0" borderId="17" xfId="0" applyNumberFormat="1" applyFont="1" applyBorder="1" applyAlignment="1">
      <alignment horizontal="right" vertical="top" wrapText="1"/>
    </xf>
    <xf numFmtId="0" fontId="4" fillId="0" borderId="0" xfId="0" applyFont="1" applyAlignment="1">
      <alignment/>
    </xf>
    <xf numFmtId="0" fontId="0" fillId="0" borderId="0" xfId="0" applyFont="1" applyAlignment="1">
      <alignment/>
    </xf>
    <xf numFmtId="0" fontId="9" fillId="0" borderId="10" xfId="0" applyFont="1" applyBorder="1" applyAlignment="1">
      <alignment horizontal="justify" vertical="top" wrapText="1"/>
    </xf>
    <xf numFmtId="0" fontId="9" fillId="0" borderId="18" xfId="0" applyFont="1" applyBorder="1" applyAlignment="1">
      <alignment horizontal="justify" vertical="top" wrapText="1"/>
    </xf>
    <xf numFmtId="0" fontId="9" fillId="0" borderId="12" xfId="0" applyFont="1" applyBorder="1" applyAlignment="1">
      <alignment horizontal="justify" vertical="top" wrapText="1"/>
    </xf>
    <xf numFmtId="0" fontId="10" fillId="0" borderId="13" xfId="0" applyFont="1" applyBorder="1" applyAlignment="1">
      <alignment vertical="top" wrapText="1"/>
    </xf>
    <xf numFmtId="0" fontId="10" fillId="0" borderId="0" xfId="0" applyFont="1" applyBorder="1" applyAlignment="1">
      <alignment vertical="top" wrapText="1"/>
    </xf>
    <xf numFmtId="0" fontId="8" fillId="33" borderId="0" xfId="0" applyFont="1" applyFill="1" applyBorder="1" applyAlignment="1">
      <alignment horizontal="justify" vertical="top" wrapText="1"/>
    </xf>
    <xf numFmtId="0" fontId="10" fillId="0" borderId="0" xfId="0" applyFont="1" applyAlignment="1">
      <alignment/>
    </xf>
    <xf numFmtId="0" fontId="9" fillId="0" borderId="0" xfId="0" applyFont="1" applyAlignment="1">
      <alignment/>
    </xf>
    <xf numFmtId="0" fontId="9" fillId="0" borderId="18" xfId="0" applyFont="1" applyBorder="1" applyAlignment="1">
      <alignment vertical="top" wrapText="1"/>
    </xf>
    <xf numFmtId="0" fontId="9" fillId="0" borderId="12" xfId="0" applyFont="1" applyBorder="1" applyAlignment="1">
      <alignment vertical="top" wrapText="1"/>
    </xf>
    <xf numFmtId="0" fontId="8" fillId="33" borderId="0" xfId="0" applyFont="1" applyFill="1" applyBorder="1" applyAlignment="1">
      <alignment horizontal="right" vertical="top" wrapText="1"/>
    </xf>
    <xf numFmtId="0" fontId="8" fillId="33" borderId="0" xfId="0" applyFont="1" applyFill="1" applyBorder="1" applyAlignment="1">
      <alignment vertical="top" wrapText="1"/>
    </xf>
    <xf numFmtId="179" fontId="8" fillId="33" borderId="0" xfId="50" applyFont="1" applyFill="1" applyBorder="1" applyAlignment="1">
      <alignment horizontal="right" vertical="top" wrapText="1"/>
    </xf>
    <xf numFmtId="2" fontId="8" fillId="33" borderId="0" xfId="0" applyNumberFormat="1" applyFont="1" applyFill="1" applyBorder="1" applyAlignment="1">
      <alignment horizontal="right" vertical="top" wrapText="1"/>
    </xf>
    <xf numFmtId="188" fontId="8" fillId="33" borderId="0" xfId="51" applyNumberFormat="1" applyFont="1" applyFill="1" applyBorder="1" applyAlignment="1">
      <alignment horizontal="right"/>
    </xf>
    <xf numFmtId="179" fontId="10" fillId="0" borderId="0" xfId="50" applyFont="1" applyBorder="1" applyAlignment="1">
      <alignment horizontal="right" vertical="top" wrapText="1"/>
    </xf>
    <xf numFmtId="0" fontId="10" fillId="0" borderId="0" xfId="0" applyFont="1" applyBorder="1" applyAlignment="1">
      <alignment horizontal="right" vertical="top" wrapText="1"/>
    </xf>
    <xf numFmtId="0" fontId="9" fillId="0" borderId="0" xfId="0" applyFont="1" applyAlignment="1">
      <alignment horizontal="right"/>
    </xf>
    <xf numFmtId="179" fontId="9" fillId="0" borderId="0" xfId="50" applyFont="1" applyAlignment="1">
      <alignment horizontal="right"/>
    </xf>
    <xf numFmtId="0" fontId="1" fillId="0" borderId="19" xfId="0" applyFont="1" applyBorder="1" applyAlignment="1">
      <alignment/>
    </xf>
    <xf numFmtId="0" fontId="1" fillId="0" borderId="15" xfId="0" applyFont="1" applyBorder="1" applyAlignment="1">
      <alignment/>
    </xf>
    <xf numFmtId="0" fontId="0" fillId="0" borderId="15" xfId="0" applyFont="1" applyBorder="1" applyAlignment="1">
      <alignment horizontal="right"/>
    </xf>
    <xf numFmtId="198" fontId="0" fillId="0" borderId="20" xfId="0" applyNumberFormat="1" applyFont="1" applyBorder="1" applyAlignment="1">
      <alignment horizontal="right"/>
    </xf>
    <xf numFmtId="0" fontId="1" fillId="0" borderId="21" xfId="0" applyFont="1" applyBorder="1" applyAlignment="1">
      <alignment/>
    </xf>
    <xf numFmtId="0" fontId="1" fillId="0" borderId="22" xfId="0" applyFont="1" applyBorder="1" applyAlignment="1">
      <alignment/>
    </xf>
    <xf numFmtId="0" fontId="0" fillId="0" borderId="22" xfId="0" applyFont="1" applyBorder="1" applyAlignment="1">
      <alignment horizontal="right"/>
    </xf>
    <xf numFmtId="198" fontId="0" fillId="0" borderId="23" xfId="0" applyNumberFormat="1" applyFont="1" applyBorder="1" applyAlignment="1">
      <alignment horizontal="right"/>
    </xf>
    <xf numFmtId="0" fontId="1" fillId="0" borderId="24" xfId="0" applyFont="1" applyBorder="1" applyAlignment="1">
      <alignment/>
    </xf>
    <xf numFmtId="0" fontId="1" fillId="0" borderId="25" xfId="0" applyFont="1" applyBorder="1" applyAlignment="1">
      <alignment/>
    </xf>
    <xf numFmtId="0" fontId="0" fillId="0" borderId="25" xfId="0" applyFont="1" applyBorder="1" applyAlignment="1">
      <alignment horizontal="right"/>
    </xf>
    <xf numFmtId="198" fontId="0" fillId="0" borderId="26" xfId="0" applyNumberFormat="1" applyFont="1" applyBorder="1" applyAlignment="1">
      <alignment horizontal="right"/>
    </xf>
    <xf numFmtId="0" fontId="0" fillId="0" borderId="0" xfId="0" applyFont="1" applyAlignment="1">
      <alignment horizontal="right"/>
    </xf>
    <xf numFmtId="0" fontId="1" fillId="0" borderId="27" xfId="0" applyFont="1" applyBorder="1" applyAlignment="1">
      <alignment/>
    </xf>
    <xf numFmtId="0" fontId="1" fillId="0" borderId="28" xfId="0" applyFont="1" applyBorder="1" applyAlignment="1">
      <alignment/>
    </xf>
    <xf numFmtId="0" fontId="1" fillId="0" borderId="28" xfId="0" applyFont="1" applyBorder="1" applyAlignment="1">
      <alignment horizontal="right"/>
    </xf>
    <xf numFmtId="198" fontId="1" fillId="0" borderId="29" xfId="51" applyNumberFormat="1" applyFont="1" applyBorder="1" applyAlignment="1">
      <alignment horizontal="right"/>
    </xf>
    <xf numFmtId="198" fontId="0" fillId="0" borderId="0" xfId="0" applyNumberFormat="1" applyFont="1" applyAlignment="1">
      <alignment horizontal="right"/>
    </xf>
    <xf numFmtId="0" fontId="1" fillId="0" borderId="0" xfId="0" applyFont="1" applyAlignment="1">
      <alignment horizontal="right"/>
    </xf>
    <xf numFmtId="198" fontId="1" fillId="0" borderId="0" xfId="0" applyNumberFormat="1" applyFont="1" applyAlignment="1">
      <alignment horizontal="right"/>
    </xf>
    <xf numFmtId="0" fontId="4" fillId="0" borderId="0" xfId="0" applyFont="1" applyAlignment="1">
      <alignment horizontal="right"/>
    </xf>
    <xf numFmtId="0" fontId="9" fillId="0" borderId="18" xfId="0" applyFont="1" applyFill="1" applyBorder="1" applyAlignment="1">
      <alignment horizontal="justify" vertical="top" wrapText="1"/>
    </xf>
    <xf numFmtId="179" fontId="9" fillId="0" borderId="17" xfId="50" applyFont="1" applyFill="1" applyBorder="1" applyAlignment="1">
      <alignment horizontal="right" vertical="top" wrapText="1"/>
    </xf>
    <xf numFmtId="2" fontId="9" fillId="0" borderId="17" xfId="0" applyNumberFormat="1" applyFont="1" applyFill="1" applyBorder="1" applyAlignment="1">
      <alignment horizontal="right" vertical="top" wrapText="1"/>
    </xf>
    <xf numFmtId="0" fontId="9" fillId="0" borderId="11" xfId="0" applyFont="1" applyFill="1" applyBorder="1" applyAlignment="1">
      <alignment horizontal="right" vertical="top" wrapText="1"/>
    </xf>
    <xf numFmtId="0" fontId="10" fillId="0" borderId="13" xfId="0" applyFont="1" applyBorder="1" applyAlignment="1">
      <alignment horizontal="right" vertical="top" wrapText="1"/>
    </xf>
    <xf numFmtId="2" fontId="10" fillId="0" borderId="13" xfId="0" applyNumberFormat="1" applyFont="1" applyBorder="1" applyAlignment="1">
      <alignment horizontal="right" vertical="top" wrapText="1"/>
    </xf>
    <xf numFmtId="179" fontId="10" fillId="0" borderId="13" xfId="50" applyFont="1" applyBorder="1" applyAlignment="1">
      <alignment horizontal="right" vertical="top" wrapText="1"/>
    </xf>
    <xf numFmtId="0" fontId="9" fillId="0" borderId="10" xfId="0" applyFont="1" applyBorder="1" applyAlignment="1">
      <alignment horizontal="right" vertical="top" wrapText="1"/>
    </xf>
    <xf numFmtId="0" fontId="9" fillId="0" borderId="10" xfId="0" applyFont="1" applyBorder="1" applyAlignment="1">
      <alignment vertical="top" wrapText="1"/>
    </xf>
    <xf numFmtId="0" fontId="12" fillId="0" borderId="0" xfId="0" applyFont="1" applyAlignment="1">
      <alignment/>
    </xf>
    <xf numFmtId="0" fontId="8" fillId="33" borderId="0" xfId="0" applyFont="1" applyFill="1" applyBorder="1" applyAlignment="1">
      <alignment horizontal="left" vertical="top" wrapText="1"/>
    </xf>
    <xf numFmtId="179" fontId="13" fillId="33" borderId="0" xfId="50" applyFont="1" applyFill="1" applyBorder="1" applyAlignment="1">
      <alignment horizontal="right" vertical="top" wrapText="1"/>
    </xf>
    <xf numFmtId="0" fontId="13" fillId="33" borderId="0" xfId="0" applyFont="1" applyFill="1" applyBorder="1" applyAlignment="1">
      <alignment horizontal="right" vertical="top" wrapText="1"/>
    </xf>
    <xf numFmtId="179" fontId="13" fillId="0" borderId="0" xfId="50" applyFont="1" applyBorder="1" applyAlignment="1">
      <alignment horizontal="right" vertical="top" wrapText="1"/>
    </xf>
    <xf numFmtId="0" fontId="13" fillId="0" borderId="0" xfId="0" applyFont="1" applyBorder="1" applyAlignment="1">
      <alignment horizontal="right" vertical="top" wrapText="1"/>
    </xf>
    <xf numFmtId="0" fontId="10" fillId="0" borderId="13" xfId="0" applyFont="1" applyFill="1" applyBorder="1" applyAlignment="1">
      <alignment horizontal="right" vertical="top" wrapText="1"/>
    </xf>
    <xf numFmtId="179" fontId="10" fillId="0" borderId="0" xfId="50" applyFont="1" applyAlignment="1">
      <alignment/>
    </xf>
    <xf numFmtId="0" fontId="13" fillId="0" borderId="0" xfId="0" applyFont="1" applyAlignment="1">
      <alignment/>
    </xf>
    <xf numFmtId="0" fontId="14" fillId="0" borderId="0" xfId="0" applyFont="1" applyAlignment="1">
      <alignment/>
    </xf>
    <xf numFmtId="0" fontId="10" fillId="0" borderId="0" xfId="0" applyFont="1" applyBorder="1" applyAlignment="1">
      <alignment/>
    </xf>
    <xf numFmtId="0" fontId="13" fillId="0" borderId="0" xfId="0" applyFont="1" applyBorder="1" applyAlignment="1">
      <alignment/>
    </xf>
    <xf numFmtId="188" fontId="9" fillId="0" borderId="12" xfId="51" applyNumberFormat="1" applyFont="1" applyBorder="1" applyAlignment="1">
      <alignment horizontal="right"/>
    </xf>
    <xf numFmtId="0" fontId="9" fillId="0" borderId="17" xfId="0" applyNumberFormat="1" applyFont="1" applyBorder="1" applyAlignment="1">
      <alignment horizontal="justify" vertical="top" wrapText="1"/>
    </xf>
    <xf numFmtId="0" fontId="0" fillId="0" borderId="0" xfId="0" applyFont="1" applyAlignment="1">
      <alignment/>
    </xf>
    <xf numFmtId="179" fontId="10" fillId="0" borderId="17" xfId="50" applyFont="1" applyBorder="1" applyAlignment="1">
      <alignment horizontal="right" vertical="top" wrapText="1"/>
    </xf>
    <xf numFmtId="0" fontId="10" fillId="0" borderId="17" xfId="0" applyFont="1" applyBorder="1" applyAlignment="1">
      <alignment horizontal="right" vertical="top" wrapText="1"/>
    </xf>
    <xf numFmtId="188" fontId="9" fillId="0" borderId="18" xfId="51" applyNumberFormat="1" applyFont="1" applyBorder="1" applyAlignment="1">
      <alignment horizontal="right"/>
    </xf>
    <xf numFmtId="0" fontId="1" fillId="0" borderId="30" xfId="0" applyFont="1" applyBorder="1" applyAlignment="1">
      <alignment/>
    </xf>
    <xf numFmtId="0" fontId="1" fillId="0" borderId="31" xfId="0" applyFont="1" applyBorder="1" applyAlignment="1">
      <alignment/>
    </xf>
    <xf numFmtId="0" fontId="0" fillId="0" borderId="31" xfId="0" applyFont="1" applyBorder="1" applyAlignment="1">
      <alignment horizontal="right"/>
    </xf>
    <xf numFmtId="198" fontId="0" fillId="0" borderId="32" xfId="0" applyNumberFormat="1" applyFont="1" applyBorder="1" applyAlignment="1">
      <alignment horizontal="right"/>
    </xf>
    <xf numFmtId="179" fontId="9" fillId="0" borderId="0" xfId="50" applyNumberFormat="1" applyFont="1" applyBorder="1" applyAlignment="1">
      <alignment horizontal="right" vertical="top" wrapText="1"/>
    </xf>
    <xf numFmtId="179" fontId="11" fillId="0" borderId="0" xfId="50" applyFont="1" applyBorder="1" applyAlignment="1">
      <alignment horizontal="right" vertical="top" wrapText="1"/>
    </xf>
    <xf numFmtId="0" fontId="11" fillId="0" borderId="0" xfId="0" applyFont="1" applyBorder="1" applyAlignment="1">
      <alignment horizontal="right" vertical="top" wrapText="1"/>
    </xf>
    <xf numFmtId="0" fontId="11" fillId="0" borderId="0" xfId="0" applyFont="1" applyBorder="1" applyAlignment="1">
      <alignment horizontal="justify" vertical="top" wrapText="1"/>
    </xf>
    <xf numFmtId="43" fontId="10" fillId="0" borderId="0" xfId="0" applyNumberFormat="1" applyFont="1" applyAlignment="1">
      <alignment/>
    </xf>
    <xf numFmtId="2" fontId="10" fillId="0" borderId="0" xfId="0" applyNumberFormat="1" applyFont="1" applyAlignment="1">
      <alignment/>
    </xf>
    <xf numFmtId="43" fontId="10"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198" fontId="1" fillId="0" borderId="0" xfId="0" applyNumberFormat="1" applyFont="1" applyBorder="1" applyAlignment="1">
      <alignment/>
    </xf>
    <xf numFmtId="0" fontId="11" fillId="0" borderId="17" xfId="0" applyFont="1" applyBorder="1" applyAlignment="1">
      <alignment horizontal="right" vertical="top" wrapText="1"/>
    </xf>
    <xf numFmtId="179" fontId="11" fillId="0" borderId="17" xfId="50" applyFont="1" applyBorder="1" applyAlignment="1">
      <alignment horizontal="right" vertical="top" wrapText="1"/>
    </xf>
    <xf numFmtId="2" fontId="11" fillId="0" borderId="0" xfId="0" applyNumberFormat="1" applyFont="1" applyBorder="1" applyAlignment="1">
      <alignment horizontal="right" vertical="top" wrapText="1"/>
    </xf>
    <xf numFmtId="2" fontId="15" fillId="33" borderId="0" xfId="0" applyNumberFormat="1" applyFont="1" applyFill="1" applyBorder="1" applyAlignment="1">
      <alignment horizontal="right" vertical="top" wrapText="1"/>
    </xf>
    <xf numFmtId="2" fontId="15" fillId="0" borderId="0" xfId="0" applyNumberFormat="1" applyFont="1" applyBorder="1" applyAlignment="1">
      <alignment horizontal="right" vertical="top" wrapText="1"/>
    </xf>
    <xf numFmtId="0" fontId="11" fillId="0" borderId="15" xfId="0" applyFont="1" applyBorder="1" applyAlignment="1">
      <alignment horizontal="right" vertical="top" wrapText="1"/>
    </xf>
    <xf numFmtId="179" fontId="11" fillId="0" borderId="11" xfId="50" applyFont="1" applyBorder="1" applyAlignment="1">
      <alignment horizontal="right" vertical="top" wrapText="1"/>
    </xf>
    <xf numFmtId="0" fontId="12" fillId="0" borderId="0" xfId="0" applyFont="1" applyAlignment="1">
      <alignment/>
    </xf>
    <xf numFmtId="179" fontId="11" fillId="0" borderId="0" xfId="50" applyFont="1" applyBorder="1" applyAlignment="1">
      <alignment horizontal="right" vertical="top" wrapText="1"/>
    </xf>
    <xf numFmtId="0" fontId="9" fillId="0" borderId="10" xfId="0" applyFont="1" applyFill="1" applyBorder="1" applyAlignment="1">
      <alignment horizontal="right" vertical="top" wrapText="1"/>
    </xf>
    <xf numFmtId="0" fontId="9" fillId="0" borderId="10" xfId="0" applyNumberFormat="1" applyFont="1" applyFill="1" applyBorder="1" applyAlignment="1">
      <alignment horizontal="justify" vertical="top" wrapText="1"/>
    </xf>
    <xf numFmtId="179" fontId="9" fillId="0" borderId="11" xfId="50" applyFont="1" applyFill="1" applyBorder="1" applyAlignment="1">
      <alignment horizontal="right" vertical="top" wrapText="1"/>
    </xf>
    <xf numFmtId="0" fontId="11" fillId="0" borderId="11" xfId="0" applyFont="1" applyFill="1" applyBorder="1" applyAlignment="1">
      <alignment horizontal="right" vertical="top" wrapText="1"/>
    </xf>
    <xf numFmtId="0" fontId="9" fillId="0" borderId="18" xfId="0" applyFont="1" applyFill="1" applyBorder="1" applyAlignment="1">
      <alignment horizontal="right" vertical="top" wrapText="1"/>
    </xf>
    <xf numFmtId="0" fontId="9" fillId="0" borderId="33" xfId="0" applyFont="1" applyFill="1" applyBorder="1" applyAlignment="1">
      <alignment vertical="top" wrapText="1"/>
    </xf>
    <xf numFmtId="0" fontId="9" fillId="0" borderId="17" xfId="0" applyFont="1" applyFill="1" applyBorder="1" applyAlignment="1">
      <alignment horizontal="right" vertical="top" wrapText="1"/>
    </xf>
    <xf numFmtId="0" fontId="11" fillId="0" borderId="17" xfId="0" applyFont="1" applyFill="1" applyBorder="1" applyAlignment="1">
      <alignment horizontal="right" vertical="top" wrapText="1"/>
    </xf>
    <xf numFmtId="0" fontId="9" fillId="0" borderId="12" xfId="0" applyFont="1" applyFill="1" applyBorder="1" applyAlignment="1">
      <alignment horizontal="right" vertical="top" wrapText="1"/>
    </xf>
    <xf numFmtId="0" fontId="9" fillId="0" borderId="34" xfId="0" applyFont="1" applyFill="1" applyBorder="1" applyAlignment="1">
      <alignment vertical="top" wrapText="1"/>
    </xf>
    <xf numFmtId="0" fontId="9" fillId="0" borderId="12" xfId="0" applyFont="1" applyFill="1" applyBorder="1" applyAlignment="1">
      <alignment horizontal="justify" vertical="top" wrapText="1"/>
    </xf>
    <xf numFmtId="0" fontId="9" fillId="0" borderId="13" xfId="0" applyFont="1" applyFill="1" applyBorder="1" applyAlignment="1">
      <alignment horizontal="right" vertical="top" wrapText="1"/>
    </xf>
    <xf numFmtId="179" fontId="10" fillId="0" borderId="13" xfId="50" applyFont="1" applyFill="1" applyBorder="1" applyAlignment="1">
      <alignment horizontal="right" vertical="top" wrapText="1"/>
    </xf>
    <xf numFmtId="179" fontId="9" fillId="0" borderId="13" xfId="50" applyFont="1" applyFill="1" applyBorder="1" applyAlignment="1">
      <alignment horizontal="right" vertical="top" wrapText="1"/>
    </xf>
    <xf numFmtId="188" fontId="9" fillId="0" borderId="12" xfId="51" applyNumberFormat="1" applyFont="1" applyFill="1" applyBorder="1" applyAlignment="1">
      <alignment horizontal="right"/>
    </xf>
    <xf numFmtId="0" fontId="8" fillId="0" borderId="14" xfId="0" applyFont="1" applyFill="1" applyBorder="1" applyAlignment="1">
      <alignment vertical="top" wrapText="1"/>
    </xf>
    <xf numFmtId="0" fontId="9" fillId="0" borderId="15" xfId="0" applyFont="1" applyFill="1" applyBorder="1" applyAlignment="1">
      <alignment vertical="top" wrapText="1"/>
    </xf>
    <xf numFmtId="0" fontId="8" fillId="0" borderId="15" xfId="0" applyFont="1" applyFill="1" applyBorder="1" applyAlignment="1">
      <alignment horizontal="justify" vertical="top" wrapText="1"/>
    </xf>
    <xf numFmtId="0" fontId="9" fillId="0" borderId="15" xfId="0" applyFont="1" applyFill="1" applyBorder="1" applyAlignment="1">
      <alignment horizontal="right" vertical="top" wrapText="1"/>
    </xf>
    <xf numFmtId="179" fontId="9" fillId="0" borderId="15" xfId="50" applyFont="1" applyFill="1" applyBorder="1" applyAlignment="1">
      <alignment horizontal="right" vertical="top" wrapText="1"/>
    </xf>
    <xf numFmtId="0" fontId="11" fillId="0" borderId="15" xfId="0" applyFont="1" applyFill="1" applyBorder="1" applyAlignment="1">
      <alignment horizontal="right" vertical="top" wrapText="1"/>
    </xf>
    <xf numFmtId="0" fontId="9" fillId="0" borderId="16" xfId="0" applyFont="1" applyFill="1" applyBorder="1" applyAlignment="1">
      <alignment horizontal="right" vertical="top" wrapText="1"/>
    </xf>
    <xf numFmtId="2" fontId="11" fillId="0" borderId="17" xfId="0" applyNumberFormat="1" applyFont="1" applyFill="1" applyBorder="1" applyAlignment="1">
      <alignment horizontal="right" vertical="top" wrapText="1"/>
    </xf>
    <xf numFmtId="0" fontId="12" fillId="0" borderId="13" xfId="0" applyFont="1" applyFill="1" applyBorder="1" applyAlignment="1">
      <alignment horizontal="right" vertical="top" wrapText="1"/>
    </xf>
    <xf numFmtId="2" fontId="10" fillId="0" borderId="13" xfId="0" applyNumberFormat="1" applyFont="1" applyFill="1" applyBorder="1" applyAlignment="1">
      <alignment horizontal="right" vertical="top" wrapText="1"/>
    </xf>
    <xf numFmtId="179" fontId="11" fillId="0" borderId="11" xfId="50" applyFont="1" applyFill="1" applyBorder="1" applyAlignment="1">
      <alignment horizontal="right" vertical="top" wrapText="1"/>
    </xf>
    <xf numFmtId="179" fontId="11" fillId="0" borderId="17" xfId="50" applyFont="1" applyFill="1" applyBorder="1" applyAlignment="1">
      <alignment horizontal="right" vertical="top" wrapText="1"/>
    </xf>
    <xf numFmtId="179" fontId="12" fillId="0" borderId="13" xfId="50" applyFont="1" applyFill="1" applyBorder="1" applyAlignment="1">
      <alignment horizontal="right" vertical="top" wrapText="1"/>
    </xf>
    <xf numFmtId="0" fontId="9" fillId="0" borderId="10" xfId="0" applyFont="1" applyFill="1" applyBorder="1" applyAlignment="1">
      <alignment horizontal="justify" vertical="top" wrapText="1"/>
    </xf>
    <xf numFmtId="179" fontId="9" fillId="0" borderId="18" xfId="50" applyFont="1" applyFill="1" applyBorder="1" applyAlignment="1">
      <alignment horizontal="right" vertical="top" wrapText="1"/>
    </xf>
    <xf numFmtId="2" fontId="9" fillId="0" borderId="13" xfId="0" applyNumberFormat="1" applyFont="1" applyFill="1" applyBorder="1" applyAlignment="1">
      <alignment horizontal="right" vertical="top" wrapText="1"/>
    </xf>
    <xf numFmtId="0" fontId="11" fillId="0" borderId="13" xfId="0" applyFont="1" applyFill="1" applyBorder="1" applyAlignment="1">
      <alignment horizontal="right" vertical="top" wrapText="1"/>
    </xf>
    <xf numFmtId="0" fontId="8" fillId="0" borderId="22" xfId="0" applyFont="1" applyFill="1" applyBorder="1" applyAlignment="1">
      <alignment horizontal="justify" vertical="top" wrapText="1"/>
    </xf>
    <xf numFmtId="0" fontId="10" fillId="0" borderId="18" xfId="0" applyFont="1" applyFill="1" applyBorder="1" applyAlignment="1">
      <alignment vertical="top" wrapText="1"/>
    </xf>
    <xf numFmtId="0" fontId="9" fillId="0" borderId="11" xfId="0" applyFont="1" applyFill="1" applyBorder="1" applyAlignment="1">
      <alignment horizontal="justify" vertical="top" wrapText="1"/>
    </xf>
    <xf numFmtId="0" fontId="9" fillId="0" borderId="17" xfId="0" applyFont="1" applyFill="1" applyBorder="1" applyAlignment="1">
      <alignment horizontal="justify" vertical="top" wrapText="1"/>
    </xf>
    <xf numFmtId="0" fontId="10" fillId="0" borderId="13" xfId="0" applyFont="1" applyFill="1" applyBorder="1" applyAlignment="1">
      <alignment vertical="top" wrapText="1"/>
    </xf>
    <xf numFmtId="0" fontId="11" fillId="0" borderId="18" xfId="0" applyFont="1" applyFill="1" applyBorder="1" applyAlignment="1">
      <alignment horizontal="right" vertical="top" wrapText="1"/>
    </xf>
    <xf numFmtId="0" fontId="11" fillId="0" borderId="33" xfId="0" applyFont="1" applyFill="1" applyBorder="1" applyAlignment="1">
      <alignment vertical="top" wrapText="1"/>
    </xf>
    <xf numFmtId="179" fontId="9" fillId="0" borderId="17" xfId="50" applyNumberFormat="1" applyFont="1" applyFill="1" applyBorder="1" applyAlignment="1">
      <alignment horizontal="right" vertical="top" wrapText="1"/>
    </xf>
    <xf numFmtId="179" fontId="9" fillId="0" borderId="17" xfId="0" applyNumberFormat="1" applyFont="1" applyFill="1" applyBorder="1" applyAlignment="1">
      <alignment horizontal="right" vertical="top" wrapText="1"/>
    </xf>
    <xf numFmtId="0" fontId="4" fillId="0" borderId="0" xfId="0" applyFont="1" applyAlignment="1">
      <alignment horizontal="center"/>
    </xf>
    <xf numFmtId="0" fontId="9" fillId="0" borderId="33" xfId="0" applyFont="1" applyBorder="1" applyAlignment="1">
      <alignment vertical="top" wrapText="1"/>
    </xf>
    <xf numFmtId="188" fontId="9" fillId="0" borderId="13" xfId="51" applyNumberFormat="1" applyFont="1" applyBorder="1" applyAlignment="1">
      <alignment horizontal="right"/>
    </xf>
    <xf numFmtId="0" fontId="0" fillId="0" borderId="13" xfId="0" applyFont="1" applyBorder="1" applyAlignment="1">
      <alignment vertical="top" wrapText="1"/>
    </xf>
    <xf numFmtId="179" fontId="0" fillId="0" borderId="13" xfId="50" applyFont="1" applyBorder="1" applyAlignment="1">
      <alignment horizontal="right" vertical="top" wrapText="1"/>
    </xf>
    <xf numFmtId="0" fontId="0" fillId="0" borderId="13" xfId="0" applyFont="1" applyBorder="1" applyAlignment="1">
      <alignment horizontal="right" vertical="top" wrapText="1"/>
    </xf>
    <xf numFmtId="0" fontId="10" fillId="0" borderId="18" xfId="0" applyFont="1" applyBorder="1" applyAlignment="1">
      <alignment/>
    </xf>
    <xf numFmtId="0" fontId="10" fillId="0" borderId="12" xfId="0" applyFont="1" applyBorder="1" applyAlignment="1">
      <alignment/>
    </xf>
    <xf numFmtId="179" fontId="49" fillId="0" borderId="13" xfId="50" applyFont="1" applyBorder="1" applyAlignment="1">
      <alignment horizontal="right" vertical="top" wrapText="1"/>
    </xf>
    <xf numFmtId="179" fontId="50" fillId="0" borderId="17" xfId="50" applyFont="1" applyFill="1" applyBorder="1" applyAlignment="1">
      <alignment horizontal="right" vertical="top" wrapText="1"/>
    </xf>
    <xf numFmtId="2" fontId="50" fillId="0" borderId="17" xfId="0" applyNumberFormat="1" applyFont="1" applyFill="1" applyBorder="1" applyAlignment="1">
      <alignment horizontal="right" vertical="top" wrapText="1"/>
    </xf>
    <xf numFmtId="0" fontId="11" fillId="0" borderId="17" xfId="0" applyFont="1" applyFill="1" applyBorder="1" applyAlignment="1">
      <alignment horizontal="right" vertical="top" wrapText="1"/>
    </xf>
    <xf numFmtId="0" fontId="11" fillId="0" borderId="11" xfId="0" applyFont="1" applyFill="1" applyBorder="1" applyAlignment="1">
      <alignment horizontal="right" vertical="top" wrapText="1"/>
    </xf>
    <xf numFmtId="0" fontId="10" fillId="0" borderId="0" xfId="0" applyNumberFormat="1" applyFont="1" applyAlignment="1">
      <alignment/>
    </xf>
    <xf numFmtId="0" fontId="11" fillId="0" borderId="13" xfId="0" applyFont="1" applyFill="1" applyBorder="1" applyAlignment="1">
      <alignment horizontal="right" vertical="top" wrapText="1"/>
    </xf>
    <xf numFmtId="0" fontId="10" fillId="0" borderId="17" xfId="0" applyFont="1" applyFill="1" applyBorder="1" applyAlignment="1">
      <alignment horizontal="right" vertical="top" wrapText="1"/>
    </xf>
    <xf numFmtId="179" fontId="10" fillId="0" borderId="17" xfId="50" applyFont="1" applyFill="1" applyBorder="1" applyAlignment="1">
      <alignment horizontal="right" vertical="top" wrapText="1"/>
    </xf>
    <xf numFmtId="188" fontId="9" fillId="0" borderId="18" xfId="51" applyNumberFormat="1" applyFont="1" applyFill="1" applyBorder="1" applyAlignment="1">
      <alignment horizontal="right"/>
    </xf>
    <xf numFmtId="179" fontId="50" fillId="0" borderId="11" xfId="50" applyFont="1" applyFill="1" applyBorder="1" applyAlignment="1">
      <alignment horizontal="right" vertical="top" wrapText="1"/>
    </xf>
    <xf numFmtId="179" fontId="49" fillId="0" borderId="13" xfId="50" applyFont="1" applyFill="1" applyBorder="1" applyAlignment="1">
      <alignment horizontal="right" vertical="top" wrapText="1"/>
    </xf>
    <xf numFmtId="179" fontId="49" fillId="0" borderId="17" xfId="50" applyFont="1" applyFill="1" applyBorder="1" applyAlignment="1">
      <alignment horizontal="right" vertical="top" wrapText="1"/>
    </xf>
    <xf numFmtId="0" fontId="49" fillId="0" borderId="13" xfId="0" applyFont="1" applyFill="1" applyBorder="1" applyAlignment="1">
      <alignment horizontal="right" vertical="top" wrapText="1"/>
    </xf>
    <xf numFmtId="0" fontId="9" fillId="0" borderId="33" xfId="0" applyFont="1" applyFill="1" applyBorder="1" applyAlignment="1">
      <alignment horizontal="justify" vertical="top" wrapText="1"/>
    </xf>
    <xf numFmtId="0" fontId="50" fillId="0" borderId="11" xfId="0" applyFont="1" applyFill="1" applyBorder="1" applyAlignment="1">
      <alignment horizontal="right" vertical="top" wrapText="1"/>
    </xf>
    <xf numFmtId="2" fontId="9" fillId="0" borderId="12" xfId="0" applyNumberFormat="1" applyFont="1" applyFill="1" applyBorder="1" applyAlignment="1">
      <alignment horizontal="right" vertical="top" wrapText="1"/>
    </xf>
    <xf numFmtId="179" fontId="10" fillId="0" borderId="10" xfId="50" applyFont="1" applyBorder="1" applyAlignment="1">
      <alignment horizontal="right" vertical="top" wrapText="1"/>
    </xf>
    <xf numFmtId="0" fontId="10" fillId="0" borderId="10" xfId="0" applyFont="1" applyBorder="1" applyAlignment="1">
      <alignment horizontal="right" vertical="top" wrapText="1"/>
    </xf>
    <xf numFmtId="179" fontId="9" fillId="0" borderId="10" xfId="50" applyFont="1" applyBorder="1" applyAlignment="1">
      <alignment horizontal="right" vertical="top" wrapText="1"/>
    </xf>
    <xf numFmtId="2" fontId="11" fillId="0" borderId="10" xfId="0" applyNumberFormat="1" applyFont="1" applyBorder="1" applyAlignment="1">
      <alignment horizontal="right" vertical="top" wrapText="1"/>
    </xf>
    <xf numFmtId="188" fontId="9" fillId="0" borderId="10" xfId="51" applyNumberFormat="1" applyFont="1" applyBorder="1" applyAlignment="1">
      <alignment horizontal="right"/>
    </xf>
    <xf numFmtId="179" fontId="9" fillId="0" borderId="18" xfId="50" applyFont="1" applyBorder="1" applyAlignment="1">
      <alignment horizontal="right" vertical="top" wrapText="1"/>
    </xf>
    <xf numFmtId="179" fontId="10" fillId="0" borderId="12" xfId="50" applyFont="1" applyBorder="1" applyAlignment="1">
      <alignment horizontal="right" vertical="top" wrapText="1"/>
    </xf>
    <xf numFmtId="0" fontId="10" fillId="0" borderId="12" xfId="0" applyFont="1" applyBorder="1" applyAlignment="1">
      <alignment horizontal="right" vertical="top" wrapText="1"/>
    </xf>
    <xf numFmtId="179" fontId="9" fillId="0" borderId="12" xfId="50" applyFont="1" applyBorder="1" applyAlignment="1">
      <alignment horizontal="right" vertical="top" wrapText="1"/>
    </xf>
    <xf numFmtId="0" fontId="9" fillId="0" borderId="10" xfId="0" applyNumberFormat="1" applyFont="1" applyBorder="1" applyAlignment="1">
      <alignment horizontal="justify" vertical="top" wrapText="1"/>
    </xf>
    <xf numFmtId="2" fontId="9" fillId="0" borderId="12" xfId="0" applyNumberFormat="1" applyFont="1" applyBorder="1" applyAlignment="1">
      <alignment horizontal="right" vertical="top" wrapText="1"/>
    </xf>
    <xf numFmtId="0" fontId="9" fillId="0" borderId="22" xfId="0" applyFont="1" applyBorder="1" applyAlignment="1">
      <alignment vertical="top" wrapText="1"/>
    </xf>
    <xf numFmtId="0" fontId="9" fillId="0" borderId="22" xfId="0" applyFont="1" applyBorder="1" applyAlignment="1">
      <alignment horizontal="right" vertical="top" wrapText="1"/>
    </xf>
    <xf numFmtId="0" fontId="9" fillId="0" borderId="0" xfId="0" applyFont="1" applyFill="1" applyAlignment="1">
      <alignment/>
    </xf>
    <xf numFmtId="0" fontId="10" fillId="0" borderId="0" xfId="0" applyFont="1" applyFill="1" applyAlignment="1">
      <alignment/>
    </xf>
    <xf numFmtId="0" fontId="10" fillId="0" borderId="12" xfId="0" applyFont="1" applyFill="1" applyBorder="1" applyAlignment="1">
      <alignment vertical="top" wrapText="1"/>
    </xf>
    <xf numFmtId="0" fontId="1" fillId="0" borderId="0" xfId="0" applyFont="1" applyFill="1" applyAlignment="1">
      <alignment/>
    </xf>
    <xf numFmtId="179" fontId="10" fillId="0" borderId="35" xfId="50" applyFont="1" applyBorder="1" applyAlignment="1">
      <alignment horizontal="right" vertical="top" wrapText="1"/>
    </xf>
    <xf numFmtId="0" fontId="10" fillId="0" borderId="35" xfId="0" applyFont="1" applyBorder="1" applyAlignment="1">
      <alignment horizontal="right" vertical="top" wrapText="1"/>
    </xf>
    <xf numFmtId="179" fontId="9" fillId="0" borderId="35" xfId="50" applyFont="1" applyBorder="1" applyAlignment="1">
      <alignment horizontal="right" vertical="top" wrapText="1"/>
    </xf>
    <xf numFmtId="0" fontId="10" fillId="0" borderId="22" xfId="0" applyFont="1" applyBorder="1" applyAlignment="1">
      <alignment horizontal="right" vertical="top" wrapText="1"/>
    </xf>
    <xf numFmtId="179" fontId="10" fillId="0" borderId="22" xfId="50" applyFont="1" applyBorder="1" applyAlignment="1">
      <alignment horizontal="right" vertical="top" wrapText="1"/>
    </xf>
    <xf numFmtId="179" fontId="9" fillId="0" borderId="22" xfId="50" applyFont="1" applyBorder="1" applyAlignment="1">
      <alignment horizontal="right" vertical="top" wrapText="1"/>
    </xf>
    <xf numFmtId="2" fontId="9" fillId="0" borderId="22" xfId="0" applyNumberFormat="1" applyFont="1" applyBorder="1" applyAlignment="1">
      <alignment horizontal="right" vertical="top" wrapText="1"/>
    </xf>
    <xf numFmtId="188" fontId="9" fillId="0" borderId="22" xfId="51" applyNumberFormat="1" applyFont="1" applyBorder="1" applyAlignment="1">
      <alignment horizontal="right"/>
    </xf>
    <xf numFmtId="0" fontId="10" fillId="0" borderId="33" xfId="0" applyFont="1" applyBorder="1" applyAlignment="1">
      <alignment/>
    </xf>
    <xf numFmtId="198" fontId="0" fillId="0" borderId="0" xfId="0" applyNumberFormat="1" applyAlignment="1">
      <alignment/>
    </xf>
    <xf numFmtId="188" fontId="9" fillId="0" borderId="35" xfId="51" applyNumberFormat="1" applyFont="1" applyBorder="1" applyAlignment="1">
      <alignment horizontal="right"/>
    </xf>
    <xf numFmtId="0" fontId="8" fillId="0" borderId="34" xfId="0" applyFont="1" applyBorder="1" applyAlignment="1">
      <alignment vertical="top" wrapText="1"/>
    </xf>
    <xf numFmtId="0" fontId="9" fillId="0" borderId="35" xfId="0" applyFont="1" applyBorder="1" applyAlignment="1">
      <alignment vertical="top" wrapText="1"/>
    </xf>
    <xf numFmtId="0" fontId="8" fillId="0" borderId="35" xfId="0" applyFont="1" applyBorder="1" applyAlignment="1">
      <alignment horizontal="justify" vertical="top" wrapText="1"/>
    </xf>
    <xf numFmtId="0" fontId="9" fillId="0" borderId="35" xfId="0" applyFont="1" applyBorder="1" applyAlignment="1">
      <alignment horizontal="right" vertical="top" wrapText="1"/>
    </xf>
    <xf numFmtId="2" fontId="9" fillId="0" borderId="35" xfId="0" applyNumberFormat="1" applyFont="1" applyBorder="1" applyAlignment="1">
      <alignment horizontal="right" vertical="top" wrapText="1"/>
    </xf>
    <xf numFmtId="0" fontId="9" fillId="0" borderId="35" xfId="0" applyFont="1" applyBorder="1" applyAlignment="1">
      <alignment horizontal="justify" vertical="top" wrapText="1"/>
    </xf>
    <xf numFmtId="188" fontId="9" fillId="0" borderId="16" xfId="51" applyNumberFormat="1" applyFont="1" applyBorder="1" applyAlignment="1">
      <alignment horizontal="right"/>
    </xf>
    <xf numFmtId="0" fontId="9" fillId="0" borderId="10" xfId="0" applyFont="1" applyFill="1" applyBorder="1" applyAlignment="1">
      <alignment horizontal="right" vertical="top" wrapText="1"/>
    </xf>
    <xf numFmtId="0" fontId="9" fillId="0" borderId="18" xfId="0" applyFont="1" applyFill="1" applyBorder="1" applyAlignment="1">
      <alignment horizontal="right" vertical="top" wrapText="1"/>
    </xf>
    <xf numFmtId="0" fontId="9" fillId="0" borderId="12" xfId="0" applyFont="1" applyFill="1" applyBorder="1" applyAlignment="1">
      <alignment horizontal="right" vertical="top" wrapText="1"/>
    </xf>
    <xf numFmtId="0" fontId="9" fillId="0" borderId="36" xfId="0" applyFont="1" applyFill="1" applyBorder="1" applyAlignment="1">
      <alignment vertical="top" wrapText="1"/>
    </xf>
    <xf numFmtId="0" fontId="9" fillId="0" borderId="33" xfId="0" applyFont="1" applyFill="1" applyBorder="1" applyAlignment="1">
      <alignment vertical="top" wrapText="1"/>
    </xf>
    <xf numFmtId="0" fontId="9" fillId="0" borderId="34" xfId="0" applyFont="1" applyFill="1" applyBorder="1" applyAlignment="1">
      <alignment vertical="top" wrapText="1"/>
    </xf>
    <xf numFmtId="0" fontId="9" fillId="0" borderId="10" xfId="0" applyFont="1" applyFill="1" applyBorder="1" applyAlignment="1">
      <alignment vertical="top" wrapText="1"/>
    </xf>
    <xf numFmtId="0" fontId="9" fillId="0" borderId="18" xfId="0" applyFont="1" applyFill="1" applyBorder="1" applyAlignment="1">
      <alignment vertical="top" wrapText="1"/>
    </xf>
    <xf numFmtId="0" fontId="9" fillId="0" borderId="12" xfId="0" applyFont="1" applyFill="1" applyBorder="1" applyAlignment="1">
      <alignment vertical="top" wrapText="1"/>
    </xf>
    <xf numFmtId="0" fontId="7" fillId="0" borderId="10" xfId="0" applyFont="1" applyBorder="1" applyAlignment="1">
      <alignment horizontal="left" vertical="top" wrapText="1"/>
    </xf>
    <xf numFmtId="0" fontId="7" fillId="0" borderId="18" xfId="0" applyFont="1" applyBorder="1" applyAlignment="1">
      <alignment horizontal="left" vertical="top" wrapText="1"/>
    </xf>
    <xf numFmtId="0" fontId="7" fillId="0" borderId="36" xfId="0" applyFont="1" applyBorder="1" applyAlignment="1">
      <alignment horizontal="center" vertical="top" wrapText="1"/>
    </xf>
    <xf numFmtId="0" fontId="7" fillId="0" borderId="34" xfId="0" applyFont="1" applyBorder="1" applyAlignment="1">
      <alignment horizontal="center" vertical="top" wrapText="1"/>
    </xf>
    <xf numFmtId="179" fontId="7" fillId="0" borderId="10" xfId="50" applyFont="1" applyBorder="1" applyAlignment="1">
      <alignment horizontal="center" vertical="top" wrapText="1"/>
    </xf>
    <xf numFmtId="179" fontId="7" fillId="0" borderId="12" xfId="50" applyFont="1" applyBorder="1" applyAlignment="1">
      <alignment horizontal="center"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xf numFmtId="0" fontId="9" fillId="0" borderId="18" xfId="0" applyFont="1" applyBorder="1" applyAlignment="1">
      <alignment horizontal="right" vertical="top" wrapText="1"/>
    </xf>
    <xf numFmtId="0" fontId="9" fillId="0" borderId="12" xfId="0" applyFont="1" applyBorder="1" applyAlignment="1">
      <alignment horizontal="right" vertical="top" wrapText="1"/>
    </xf>
    <xf numFmtId="0" fontId="9" fillId="0" borderId="10" xfId="0" applyFont="1" applyBorder="1" applyAlignment="1">
      <alignment horizontal="right" vertical="top" wrapText="1"/>
    </xf>
    <xf numFmtId="0" fontId="9" fillId="0" borderId="10" xfId="0" applyFont="1" applyBorder="1" applyAlignment="1">
      <alignment vertical="top" wrapText="1"/>
    </xf>
    <xf numFmtId="0" fontId="9" fillId="0" borderId="18" xfId="0" applyFont="1" applyBorder="1" applyAlignment="1">
      <alignment vertical="top" wrapText="1"/>
    </xf>
    <xf numFmtId="0" fontId="9" fillId="0" borderId="12" xfId="0" applyFont="1" applyBorder="1" applyAlignment="1">
      <alignment vertical="top" wrapText="1"/>
    </xf>
    <xf numFmtId="0" fontId="9" fillId="0" borderId="36" xfId="0" applyFont="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32"/>
  <sheetViews>
    <sheetView tabSelected="1" zoomScaleSheetLayoutView="75" workbookViewId="0" topLeftCell="A1">
      <selection activeCell="E23" sqref="E23"/>
    </sheetView>
  </sheetViews>
  <sheetFormatPr defaultColWidth="11.421875" defaultRowHeight="12.75"/>
  <cols>
    <col min="1" max="1" width="4.00390625" style="45" bestFit="1" customWidth="1"/>
    <col min="2" max="2" width="4.28125" style="45" bestFit="1" customWidth="1"/>
    <col min="3" max="3" width="25.140625" style="26" bestFit="1" customWidth="1"/>
    <col min="4" max="4" width="6.57421875" style="45" bestFit="1" customWidth="1"/>
    <col min="5" max="5" width="9.57421875" style="95" bestFit="1" customWidth="1"/>
    <col min="6" max="6" width="6.57421875" style="45" bestFit="1" customWidth="1"/>
    <col min="7" max="7" width="6.57421875" style="45" customWidth="1"/>
    <col min="8" max="8" width="9.57421875" style="95" bestFit="1" customWidth="1"/>
    <col min="9" max="9" width="10.421875" style="95" bestFit="1" customWidth="1"/>
    <col min="10" max="10" width="10.421875" style="45" bestFit="1" customWidth="1"/>
    <col min="11" max="11" width="12.57421875" style="45" bestFit="1" customWidth="1"/>
    <col min="12" max="12" width="29.28125" style="45" customWidth="1"/>
    <col min="13" max="13" width="27.7109375" style="45" customWidth="1"/>
    <col min="14" max="16384" width="11.421875" style="45" customWidth="1"/>
  </cols>
  <sheetData>
    <row r="1" spans="1:11" ht="12.75">
      <c r="A1" s="239" t="s">
        <v>33</v>
      </c>
      <c r="B1" s="241" t="s">
        <v>35</v>
      </c>
      <c r="C1" s="39" t="s">
        <v>29</v>
      </c>
      <c r="D1" s="3" t="s">
        <v>36</v>
      </c>
      <c r="E1" s="243" t="s">
        <v>37</v>
      </c>
      <c r="F1" s="247" t="s">
        <v>38</v>
      </c>
      <c r="G1" s="247" t="s">
        <v>39</v>
      </c>
      <c r="H1" s="243" t="s">
        <v>40</v>
      </c>
      <c r="I1" s="243" t="s">
        <v>41</v>
      </c>
      <c r="J1" s="2" t="s">
        <v>42</v>
      </c>
      <c r="K1" s="3" t="s">
        <v>43</v>
      </c>
    </row>
    <row r="2" spans="1:11" ht="12.75">
      <c r="A2" s="240"/>
      <c r="B2" s="242"/>
      <c r="C2" s="41"/>
      <c r="D2" s="5" t="s">
        <v>44</v>
      </c>
      <c r="E2" s="244"/>
      <c r="F2" s="248"/>
      <c r="G2" s="248"/>
      <c r="H2" s="244"/>
      <c r="I2" s="244"/>
      <c r="J2" s="4" t="s">
        <v>45</v>
      </c>
      <c r="K2" s="5"/>
    </row>
    <row r="3" spans="1:11" ht="12.75">
      <c r="A3" s="6">
        <v>1</v>
      </c>
      <c r="B3" s="7"/>
      <c r="C3" s="8" t="s">
        <v>46</v>
      </c>
      <c r="D3" s="9"/>
      <c r="E3" s="31"/>
      <c r="F3" s="9"/>
      <c r="G3" s="9"/>
      <c r="H3" s="31"/>
      <c r="I3" s="31"/>
      <c r="J3" s="9"/>
      <c r="K3" s="10"/>
    </row>
    <row r="4" spans="1:11" ht="135" customHeight="1">
      <c r="A4" s="249">
        <v>1</v>
      </c>
      <c r="B4" s="245" t="s">
        <v>34</v>
      </c>
      <c r="C4" s="39" t="s">
        <v>8</v>
      </c>
      <c r="D4" s="12"/>
      <c r="E4" s="28"/>
      <c r="F4" s="12"/>
      <c r="G4" s="12"/>
      <c r="H4" s="28"/>
      <c r="I4" s="28"/>
      <c r="J4" s="12"/>
      <c r="K4" s="33"/>
    </row>
    <row r="5" spans="1:11" ht="12.75">
      <c r="A5" s="249"/>
      <c r="B5" s="245"/>
      <c r="C5" s="40" t="s">
        <v>65</v>
      </c>
      <c r="D5" s="12">
        <v>6</v>
      </c>
      <c r="E5" s="28"/>
      <c r="F5" s="13"/>
      <c r="G5" s="12"/>
      <c r="H5" s="28">
        <f>D5</f>
        <v>6</v>
      </c>
      <c r="I5" s="28"/>
      <c r="J5" s="12"/>
      <c r="K5" s="33"/>
    </row>
    <row r="6" spans="1:11" ht="12.75">
      <c r="A6" s="250"/>
      <c r="B6" s="246"/>
      <c r="C6" s="41"/>
      <c r="D6" s="14"/>
      <c r="E6" s="85"/>
      <c r="F6" s="83"/>
      <c r="G6" s="83"/>
      <c r="H6" s="85"/>
      <c r="I6" s="27">
        <f>SUM(H4:H5)</f>
        <v>6</v>
      </c>
      <c r="J6" s="15">
        <v>40</v>
      </c>
      <c r="K6" s="100">
        <f>I6*J6</f>
        <v>240</v>
      </c>
    </row>
    <row r="7" spans="1:11" ht="135" customHeight="1">
      <c r="A7" s="251">
        <v>2</v>
      </c>
      <c r="B7" s="252" t="s">
        <v>34</v>
      </c>
      <c r="C7" s="11" t="s">
        <v>130</v>
      </c>
      <c r="D7" s="12"/>
      <c r="E7" s="28"/>
      <c r="F7" s="12"/>
      <c r="G7" s="12"/>
      <c r="H7" s="28"/>
      <c r="I7" s="28"/>
      <c r="J7" s="12"/>
      <c r="K7" s="12"/>
    </row>
    <row r="8" spans="1:11" ht="12.75">
      <c r="A8" s="249"/>
      <c r="B8" s="253"/>
      <c r="C8" s="11" t="s">
        <v>65</v>
      </c>
      <c r="D8" s="12">
        <v>1</v>
      </c>
      <c r="E8" s="28"/>
      <c r="F8" s="13"/>
      <c r="G8" s="13"/>
      <c r="H8" s="28">
        <f>D8</f>
        <v>1</v>
      </c>
      <c r="I8" s="28"/>
      <c r="J8" s="12"/>
      <c r="K8" s="12"/>
    </row>
    <row r="9" spans="1:11" ht="12.75">
      <c r="A9" s="250"/>
      <c r="B9" s="254"/>
      <c r="C9" s="173"/>
      <c r="D9" s="14"/>
      <c r="E9" s="174"/>
      <c r="F9" s="175"/>
      <c r="G9" s="175"/>
      <c r="H9" s="174"/>
      <c r="I9" s="27">
        <f>SUM(H7:H8)</f>
        <v>1</v>
      </c>
      <c r="J9" s="15">
        <v>60</v>
      </c>
      <c r="K9" s="172">
        <f>I9*J9</f>
        <v>60</v>
      </c>
    </row>
    <row r="10" spans="1:11" ht="90" customHeight="1">
      <c r="A10" s="249">
        <v>3</v>
      </c>
      <c r="B10" s="245" t="s">
        <v>34</v>
      </c>
      <c r="C10" s="39" t="s">
        <v>9</v>
      </c>
      <c r="D10" s="12"/>
      <c r="E10" s="28"/>
      <c r="F10" s="12"/>
      <c r="G10" s="12"/>
      <c r="H10" s="28"/>
      <c r="I10" s="28"/>
      <c r="J10" s="12"/>
      <c r="K10" s="33"/>
    </row>
    <row r="11" spans="1:11" ht="12.75">
      <c r="A11" s="249"/>
      <c r="B11" s="245"/>
      <c r="C11" s="40" t="s">
        <v>65</v>
      </c>
      <c r="D11" s="12">
        <v>7</v>
      </c>
      <c r="E11" s="28"/>
      <c r="F11" s="13"/>
      <c r="G11" s="12"/>
      <c r="H11" s="28">
        <f>D11</f>
        <v>7</v>
      </c>
      <c r="I11" s="28"/>
      <c r="J11" s="12"/>
      <c r="K11" s="33"/>
    </row>
    <row r="12" spans="1:11" ht="12.75">
      <c r="A12" s="250"/>
      <c r="B12" s="246"/>
      <c r="C12" s="41"/>
      <c r="D12" s="14"/>
      <c r="E12" s="85"/>
      <c r="F12" s="83"/>
      <c r="G12" s="83"/>
      <c r="H12" s="85"/>
      <c r="I12" s="27">
        <f>SUM(H10:H11)</f>
        <v>7</v>
      </c>
      <c r="J12" s="15">
        <v>15</v>
      </c>
      <c r="K12" s="100">
        <f>I12*J12</f>
        <v>105</v>
      </c>
    </row>
    <row r="13" spans="1:11" ht="54.75" customHeight="1">
      <c r="A13" s="86">
        <v>4</v>
      </c>
      <c r="B13" s="171" t="s">
        <v>34</v>
      </c>
      <c r="C13" s="40" t="s">
        <v>131</v>
      </c>
      <c r="D13" s="12"/>
      <c r="E13" s="103"/>
      <c r="F13" s="104"/>
      <c r="G13" s="104"/>
      <c r="H13" s="103"/>
      <c r="I13" s="28"/>
      <c r="J13" s="13"/>
      <c r="K13" s="105"/>
    </row>
    <row r="14" spans="1:11" ht="12.75">
      <c r="A14" s="176"/>
      <c r="B14" s="176"/>
      <c r="C14" s="40" t="s">
        <v>65</v>
      </c>
      <c r="D14" s="12">
        <v>1</v>
      </c>
      <c r="E14" s="103"/>
      <c r="F14" s="104"/>
      <c r="G14" s="104"/>
      <c r="H14" s="28">
        <f>D14</f>
        <v>1</v>
      </c>
      <c r="I14" s="28"/>
      <c r="J14" s="13"/>
      <c r="K14" s="105"/>
    </row>
    <row r="15" spans="1:11" ht="12.75">
      <c r="A15" s="177"/>
      <c r="B15" s="176"/>
      <c r="C15" s="41"/>
      <c r="D15" s="14"/>
      <c r="E15" s="85"/>
      <c r="F15" s="83"/>
      <c r="G15" s="83"/>
      <c r="H15" s="85"/>
      <c r="I15" s="27">
        <f>SUM(H12:H14)</f>
        <v>1</v>
      </c>
      <c r="J15" s="15">
        <v>30</v>
      </c>
      <c r="K15" s="100">
        <f>I15*J15</f>
        <v>30</v>
      </c>
    </row>
    <row r="16" spans="1:11" ht="99.75" customHeight="1">
      <c r="A16" s="33">
        <v>5</v>
      </c>
      <c r="B16" s="87" t="s">
        <v>34</v>
      </c>
      <c r="C16" s="40" t="s">
        <v>135</v>
      </c>
      <c r="D16" s="12"/>
      <c r="E16" s="103"/>
      <c r="F16" s="104"/>
      <c r="G16" s="104"/>
      <c r="H16" s="103"/>
      <c r="I16" s="28"/>
      <c r="J16" s="13"/>
      <c r="K16" s="105"/>
    </row>
    <row r="17" spans="1:11" ht="12.75">
      <c r="A17" s="176"/>
      <c r="B17" s="176"/>
      <c r="C17" s="40" t="s">
        <v>65</v>
      </c>
      <c r="D17" s="12">
        <v>1</v>
      </c>
      <c r="E17" s="103"/>
      <c r="F17" s="104"/>
      <c r="G17" s="104"/>
      <c r="H17" s="28">
        <f>D17</f>
        <v>1</v>
      </c>
      <c r="I17" s="28"/>
      <c r="J17" s="13"/>
      <c r="K17" s="105"/>
    </row>
    <row r="18" spans="1:11" ht="12.75">
      <c r="A18" s="177"/>
      <c r="B18" s="177"/>
      <c r="C18" s="41"/>
      <c r="D18" s="14"/>
      <c r="E18" s="85"/>
      <c r="F18" s="83"/>
      <c r="G18" s="83"/>
      <c r="H18" s="85"/>
      <c r="I18" s="27">
        <f>SUM(H15:H17)</f>
        <v>1</v>
      </c>
      <c r="J18" s="15">
        <v>50</v>
      </c>
      <c r="K18" s="100">
        <f>I18*J18</f>
        <v>50</v>
      </c>
    </row>
    <row r="19" spans="1:11" ht="114.75" customHeight="1">
      <c r="A19" s="33">
        <v>6</v>
      </c>
      <c r="B19" s="171" t="s">
        <v>34</v>
      </c>
      <c r="C19" s="40" t="s">
        <v>132</v>
      </c>
      <c r="D19" s="12"/>
      <c r="E19" s="103"/>
      <c r="F19" s="104"/>
      <c r="G19" s="104"/>
      <c r="H19" s="103"/>
      <c r="I19" s="28"/>
      <c r="J19" s="13"/>
      <c r="K19" s="105"/>
    </row>
    <row r="20" spans="1:11" ht="12.75">
      <c r="A20" s="176"/>
      <c r="B20" s="176"/>
      <c r="C20" s="40" t="s">
        <v>65</v>
      </c>
      <c r="D20" s="12">
        <v>2</v>
      </c>
      <c r="E20" s="103"/>
      <c r="F20" s="104"/>
      <c r="G20" s="104"/>
      <c r="H20" s="28">
        <f>+D20</f>
        <v>2</v>
      </c>
      <c r="I20" s="28"/>
      <c r="J20" s="13"/>
      <c r="K20" s="105"/>
    </row>
    <row r="21" spans="1:11" ht="12.75">
      <c r="A21" s="176"/>
      <c r="B21" s="177"/>
      <c r="C21" s="41"/>
      <c r="D21" s="14"/>
      <c r="E21" s="85"/>
      <c r="F21" s="83"/>
      <c r="G21" s="83"/>
      <c r="H21" s="85"/>
      <c r="I21" s="27">
        <f>SUM(H18:H20)</f>
        <v>2</v>
      </c>
      <c r="J21" s="15">
        <v>20</v>
      </c>
      <c r="K21" s="100">
        <f>I21*J21</f>
        <v>40</v>
      </c>
    </row>
    <row r="22" spans="1:11" ht="169.5" customHeight="1">
      <c r="A22" s="251">
        <v>7</v>
      </c>
      <c r="B22" s="252" t="s">
        <v>32</v>
      </c>
      <c r="C22" s="39" t="s">
        <v>133</v>
      </c>
      <c r="D22" s="17"/>
      <c r="E22" s="29"/>
      <c r="F22" s="17"/>
      <c r="G22" s="17"/>
      <c r="H22" s="29"/>
      <c r="I22" s="29"/>
      <c r="J22" s="17"/>
      <c r="K22" s="86"/>
    </row>
    <row r="23" spans="1:11" ht="12.75">
      <c r="A23" s="249"/>
      <c r="B23" s="253"/>
      <c r="C23" s="40" t="s">
        <v>65</v>
      </c>
      <c r="D23" s="12">
        <v>1</v>
      </c>
      <c r="E23" s="28">
        <f>1545+30</f>
        <v>1575</v>
      </c>
      <c r="F23" s="13"/>
      <c r="G23" s="12"/>
      <c r="H23" s="28">
        <f>D23*E23</f>
        <v>1575</v>
      </c>
      <c r="I23" s="28"/>
      <c r="J23" s="12"/>
      <c r="K23" s="33"/>
    </row>
    <row r="24" spans="1:11" ht="12.75">
      <c r="A24" s="250"/>
      <c r="B24" s="254"/>
      <c r="C24" s="41"/>
      <c r="D24" s="14"/>
      <c r="E24" s="85"/>
      <c r="F24" s="83"/>
      <c r="G24" s="83"/>
      <c r="H24" s="85"/>
      <c r="I24" s="27">
        <f>SUM(H22:H23)</f>
        <v>1575</v>
      </c>
      <c r="J24" s="15">
        <v>3.5</v>
      </c>
      <c r="K24" s="100">
        <f>I24*J24</f>
        <v>5512.5</v>
      </c>
    </row>
    <row r="25" spans="1:11" ht="169.5" customHeight="1">
      <c r="A25" s="251">
        <v>8</v>
      </c>
      <c r="B25" s="255" t="s">
        <v>32</v>
      </c>
      <c r="C25" s="39" t="s">
        <v>134</v>
      </c>
      <c r="D25" s="17"/>
      <c r="E25" s="29"/>
      <c r="F25" s="17"/>
      <c r="G25" s="17"/>
      <c r="H25" s="29"/>
      <c r="I25" s="29"/>
      <c r="J25" s="17"/>
      <c r="K25" s="86"/>
    </row>
    <row r="26" spans="1:11" ht="12.75">
      <c r="A26" s="249"/>
      <c r="B26" s="245"/>
      <c r="C26" s="40" t="s">
        <v>66</v>
      </c>
      <c r="D26" s="12">
        <v>1</v>
      </c>
      <c r="E26" s="28">
        <f>414+552+30</f>
        <v>996</v>
      </c>
      <c r="F26" s="13"/>
      <c r="G26" s="12"/>
      <c r="H26" s="28">
        <f>D26*E26</f>
        <v>996</v>
      </c>
      <c r="I26" s="28"/>
      <c r="J26" s="12"/>
      <c r="K26" s="33"/>
    </row>
    <row r="27" spans="1:11" ht="12.75">
      <c r="A27" s="249"/>
      <c r="B27" s="245"/>
      <c r="C27" s="40" t="s">
        <v>67</v>
      </c>
      <c r="D27" s="12">
        <v>1</v>
      </c>
      <c r="E27" s="28">
        <v>115</v>
      </c>
      <c r="F27" s="13"/>
      <c r="G27" s="12"/>
      <c r="H27" s="28">
        <f>D27*E27</f>
        <v>115</v>
      </c>
      <c r="I27" s="28"/>
      <c r="J27" s="12"/>
      <c r="K27" s="33"/>
    </row>
    <row r="28" spans="1:11" ht="12.75">
      <c r="A28" s="249"/>
      <c r="B28" s="245"/>
      <c r="C28" s="40" t="s">
        <v>82</v>
      </c>
      <c r="D28" s="12">
        <v>1</v>
      </c>
      <c r="E28" s="28">
        <v>37</v>
      </c>
      <c r="F28" s="13"/>
      <c r="G28" s="12"/>
      <c r="H28" s="28">
        <f>D28*E28</f>
        <v>37</v>
      </c>
      <c r="I28" s="28"/>
      <c r="J28" s="12"/>
      <c r="K28" s="33"/>
    </row>
    <row r="29" spans="1:11" ht="12.75">
      <c r="A29" s="250"/>
      <c r="B29" s="246"/>
      <c r="C29" s="41"/>
      <c r="D29" s="14"/>
      <c r="E29" s="85"/>
      <c r="F29" s="83"/>
      <c r="G29" s="83"/>
      <c r="H29" s="85"/>
      <c r="I29" s="27">
        <f>SUM(H26:H28)</f>
        <v>1148</v>
      </c>
      <c r="J29" s="15">
        <v>5.5</v>
      </c>
      <c r="K29" s="100">
        <f>I29*J29</f>
        <v>6314</v>
      </c>
    </row>
    <row r="30" spans="1:11" ht="67.5">
      <c r="A30" s="230">
        <v>9</v>
      </c>
      <c r="B30" s="233" t="s">
        <v>30</v>
      </c>
      <c r="C30" s="157" t="s">
        <v>61</v>
      </c>
      <c r="D30" s="82"/>
      <c r="E30" s="131"/>
      <c r="F30" s="82"/>
      <c r="G30" s="82"/>
      <c r="H30" s="131"/>
      <c r="I30" s="131"/>
      <c r="J30" s="82"/>
      <c r="K30" s="129"/>
    </row>
    <row r="31" spans="1:11" ht="12.75">
      <c r="A31" s="231"/>
      <c r="B31" s="234"/>
      <c r="C31" s="79" t="s">
        <v>68</v>
      </c>
      <c r="D31" s="135">
        <v>1</v>
      </c>
      <c r="E31" s="80">
        <v>6</v>
      </c>
      <c r="F31" s="81"/>
      <c r="G31" s="135"/>
      <c r="H31" s="80">
        <f>D31*E31</f>
        <v>6</v>
      </c>
      <c r="I31" s="80"/>
      <c r="J31" s="135"/>
      <c r="K31" s="133"/>
    </row>
    <row r="32" spans="1:11" ht="12.75">
      <c r="A32" s="231"/>
      <c r="B32" s="234"/>
      <c r="C32" s="79" t="s">
        <v>91</v>
      </c>
      <c r="D32" s="135">
        <v>1</v>
      </c>
      <c r="E32" s="80">
        <v>7.5</v>
      </c>
      <c r="F32" s="81"/>
      <c r="G32" s="135"/>
      <c r="H32" s="80">
        <f>D32*E32</f>
        <v>7.5</v>
      </c>
      <c r="I32" s="80"/>
      <c r="J32" s="135"/>
      <c r="K32" s="133"/>
    </row>
    <row r="33" spans="1:11" ht="12.75">
      <c r="A33" s="231"/>
      <c r="B33" s="234"/>
      <c r="C33" s="79" t="s">
        <v>95</v>
      </c>
      <c r="D33" s="135">
        <v>1</v>
      </c>
      <c r="E33" s="80">
        <v>6</v>
      </c>
      <c r="F33" s="81"/>
      <c r="G33" s="135"/>
      <c r="H33" s="80">
        <f>D33*E33</f>
        <v>6</v>
      </c>
      <c r="I33" s="80"/>
      <c r="J33" s="135"/>
      <c r="K33" s="133"/>
    </row>
    <row r="34" spans="1:11" ht="12.75">
      <c r="A34" s="231"/>
      <c r="B34" s="234"/>
      <c r="C34" s="79" t="s">
        <v>100</v>
      </c>
      <c r="D34" s="135">
        <v>1</v>
      </c>
      <c r="E34" s="80">
        <v>2</v>
      </c>
      <c r="F34" s="81"/>
      <c r="G34" s="135"/>
      <c r="H34" s="80">
        <f>D34*E34</f>
        <v>2</v>
      </c>
      <c r="I34" s="80"/>
      <c r="J34" s="135"/>
      <c r="K34" s="133"/>
    </row>
    <row r="35" spans="1:11" ht="12.75">
      <c r="A35" s="232"/>
      <c r="B35" s="235"/>
      <c r="C35" s="139"/>
      <c r="D35" s="140"/>
      <c r="E35" s="141"/>
      <c r="F35" s="94"/>
      <c r="G35" s="94"/>
      <c r="H35" s="141"/>
      <c r="I35" s="142">
        <f>SUM(H31:H35)</f>
        <v>21.5</v>
      </c>
      <c r="J35" s="159">
        <v>13.38</v>
      </c>
      <c r="K35" s="143">
        <f>I35*J35</f>
        <v>287.67</v>
      </c>
    </row>
    <row r="36" spans="1:12" ht="12.75">
      <c r="A36" s="18"/>
      <c r="B36" s="19"/>
      <c r="D36" s="18"/>
      <c r="E36" s="216"/>
      <c r="F36" s="215"/>
      <c r="G36" s="55"/>
      <c r="H36" s="216"/>
      <c r="I36" s="217"/>
      <c r="J36" s="218"/>
      <c r="K36" s="219"/>
      <c r="L36" s="98"/>
    </row>
    <row r="37" spans="1:11" ht="12.75">
      <c r="A37" s="49"/>
      <c r="B37" s="50"/>
      <c r="C37" s="89" t="s">
        <v>46</v>
      </c>
      <c r="D37" s="49"/>
      <c r="E37" s="90"/>
      <c r="F37" s="91"/>
      <c r="G37" s="91"/>
      <c r="H37" s="90"/>
      <c r="I37" s="51"/>
      <c r="J37" s="52"/>
      <c r="K37" s="53">
        <f>SUM(K4:K35)</f>
        <v>12639.17</v>
      </c>
    </row>
    <row r="38" spans="1:11" ht="12.75">
      <c r="A38" s="18"/>
      <c r="B38" s="19"/>
      <c r="D38" s="18"/>
      <c r="E38" s="54"/>
      <c r="F38" s="55"/>
      <c r="G38" s="55"/>
      <c r="H38" s="54"/>
      <c r="I38" s="30"/>
      <c r="J38" s="20"/>
      <c r="K38" s="21"/>
    </row>
    <row r="39" spans="1:12" ht="12.75">
      <c r="A39" s="226"/>
      <c r="B39" s="224"/>
      <c r="C39" s="228"/>
      <c r="D39" s="226"/>
      <c r="E39" s="212"/>
      <c r="F39" s="213"/>
      <c r="G39" s="213"/>
      <c r="H39" s="212"/>
      <c r="I39" s="214"/>
      <c r="J39" s="227"/>
      <c r="K39" s="222"/>
      <c r="L39" s="98"/>
    </row>
    <row r="40" spans="1:12" ht="21">
      <c r="A40" s="223">
        <v>2</v>
      </c>
      <c r="B40" s="224"/>
      <c r="C40" s="225" t="s">
        <v>62</v>
      </c>
      <c r="D40" s="226"/>
      <c r="E40" s="212"/>
      <c r="F40" s="213"/>
      <c r="G40" s="213"/>
      <c r="H40" s="212"/>
      <c r="I40" s="214"/>
      <c r="J40" s="227"/>
      <c r="K40" s="229"/>
      <c r="L40" s="220"/>
    </row>
    <row r="41" spans="1:16" ht="90">
      <c r="A41" s="249">
        <v>1</v>
      </c>
      <c r="B41" s="245" t="s">
        <v>31</v>
      </c>
      <c r="C41" s="40" t="s">
        <v>56</v>
      </c>
      <c r="D41" s="12"/>
      <c r="E41" s="28"/>
      <c r="F41" s="12"/>
      <c r="G41" s="12"/>
      <c r="H41" s="28"/>
      <c r="I41" s="28"/>
      <c r="J41" s="120"/>
      <c r="K41" s="33"/>
      <c r="O41" s="98"/>
      <c r="P41" s="98"/>
    </row>
    <row r="42" spans="1:17" ht="12.75">
      <c r="A42" s="249"/>
      <c r="B42" s="245"/>
      <c r="C42" s="40" t="s">
        <v>65</v>
      </c>
      <c r="D42" s="12">
        <v>1</v>
      </c>
      <c r="E42" s="28">
        <f>2663+60</f>
        <v>2723</v>
      </c>
      <c r="F42" s="13"/>
      <c r="G42" s="28">
        <v>0.3</v>
      </c>
      <c r="H42" s="28">
        <f>D42*E42*G42</f>
        <v>816.9</v>
      </c>
      <c r="I42" s="28"/>
      <c r="J42" s="120"/>
      <c r="K42" s="33"/>
      <c r="N42" s="30"/>
      <c r="O42" s="20"/>
      <c r="P42" s="116"/>
      <c r="Q42" s="114"/>
    </row>
    <row r="43" spans="1:11" ht="12.75">
      <c r="A43" s="250"/>
      <c r="B43" s="246"/>
      <c r="C43" s="41"/>
      <c r="D43" s="14"/>
      <c r="E43" s="178"/>
      <c r="F43" s="83"/>
      <c r="G43" s="83"/>
      <c r="H43" s="85"/>
      <c r="I43" s="27">
        <f>SUM(H42:H42)</f>
        <v>816.9</v>
      </c>
      <c r="J43" s="15">
        <v>16.28</v>
      </c>
      <c r="K43" s="100">
        <f>I43*J43</f>
        <v>13299.132000000001</v>
      </c>
    </row>
    <row r="44" spans="1:14" ht="294.75" customHeight="1">
      <c r="A44" s="230">
        <v>2</v>
      </c>
      <c r="B44" s="233" t="s">
        <v>57</v>
      </c>
      <c r="C44" s="130" t="s">
        <v>157</v>
      </c>
      <c r="D44" s="82"/>
      <c r="E44" s="188"/>
      <c r="F44" s="82"/>
      <c r="G44" s="82"/>
      <c r="H44" s="131"/>
      <c r="I44" s="131"/>
      <c r="J44" s="132"/>
      <c r="K44" s="129"/>
      <c r="M44" s="26"/>
      <c r="N44" s="98"/>
    </row>
    <row r="45" spans="1:11" ht="12.75">
      <c r="A45" s="231"/>
      <c r="B45" s="234"/>
      <c r="C45" s="79" t="s">
        <v>64</v>
      </c>
      <c r="D45" s="135">
        <v>1</v>
      </c>
      <c r="E45" s="80">
        <f>162.5+15</f>
        <v>177.5</v>
      </c>
      <c r="F45" s="81"/>
      <c r="G45" s="81"/>
      <c r="H45" s="80">
        <f>D45*E45</f>
        <v>177.5</v>
      </c>
      <c r="I45" s="80"/>
      <c r="J45" s="136"/>
      <c r="K45" s="133"/>
    </row>
    <row r="46" spans="1:11" ht="12.75">
      <c r="A46" s="232"/>
      <c r="B46" s="235"/>
      <c r="C46" s="139"/>
      <c r="D46" s="140"/>
      <c r="E46" s="189"/>
      <c r="F46" s="94"/>
      <c r="G46" s="94"/>
      <c r="H46" s="141"/>
      <c r="I46" s="27">
        <f>SUM(H44:H45)</f>
        <v>177.5</v>
      </c>
      <c r="J46" s="159">
        <v>38.66</v>
      </c>
      <c r="K46" s="143">
        <f>I46*J46</f>
        <v>6862.15</v>
      </c>
    </row>
    <row r="47" spans="1:11" ht="328.5" customHeight="1">
      <c r="A47" s="230">
        <v>3</v>
      </c>
      <c r="B47" s="233" t="s">
        <v>57</v>
      </c>
      <c r="C47" s="130" t="s">
        <v>158</v>
      </c>
      <c r="D47" s="82"/>
      <c r="E47" s="188"/>
      <c r="F47" s="82"/>
      <c r="G47" s="82"/>
      <c r="H47" s="131"/>
      <c r="I47" s="131"/>
      <c r="J47" s="132"/>
      <c r="K47" s="129"/>
    </row>
    <row r="48" spans="1:11" ht="12.75">
      <c r="A48" s="231"/>
      <c r="B48" s="234"/>
      <c r="C48" s="79" t="s">
        <v>89</v>
      </c>
      <c r="D48" s="135">
        <v>1</v>
      </c>
      <c r="E48" s="80">
        <v>160</v>
      </c>
      <c r="F48" s="81"/>
      <c r="G48" s="81"/>
      <c r="H48" s="80">
        <f>D48*E48</f>
        <v>160</v>
      </c>
      <c r="I48" s="80"/>
      <c r="J48" s="136"/>
      <c r="K48" s="133"/>
    </row>
    <row r="49" spans="1:11" ht="12.75">
      <c r="A49" s="232"/>
      <c r="B49" s="235"/>
      <c r="C49" s="139"/>
      <c r="D49" s="140"/>
      <c r="E49" s="189"/>
      <c r="F49" s="94"/>
      <c r="G49" s="94"/>
      <c r="H49" s="141"/>
      <c r="I49" s="142">
        <f>SUM(H48:H48)</f>
        <v>160</v>
      </c>
      <c r="J49" s="159">
        <v>62.15</v>
      </c>
      <c r="K49" s="143">
        <f>I49*J49</f>
        <v>9944</v>
      </c>
    </row>
    <row r="50" spans="1:11" ht="324.75" customHeight="1">
      <c r="A50" s="230">
        <v>4</v>
      </c>
      <c r="B50" s="233" t="s">
        <v>57</v>
      </c>
      <c r="C50" s="130" t="s">
        <v>188</v>
      </c>
      <c r="D50" s="82"/>
      <c r="E50" s="188"/>
      <c r="F50" s="82"/>
      <c r="G50" s="82"/>
      <c r="H50" s="131"/>
      <c r="I50" s="131"/>
      <c r="J50" s="132"/>
      <c r="K50" s="129"/>
    </row>
    <row r="51" spans="1:11" ht="12.75">
      <c r="A51" s="231"/>
      <c r="B51" s="234"/>
      <c r="C51" s="79" t="s">
        <v>141</v>
      </c>
      <c r="D51" s="135">
        <v>1</v>
      </c>
      <c r="E51" s="80">
        <v>58</v>
      </c>
      <c r="F51" s="81"/>
      <c r="G51" s="81"/>
      <c r="H51" s="80">
        <f>D51*E51</f>
        <v>58</v>
      </c>
      <c r="I51" s="80"/>
      <c r="J51" s="136"/>
      <c r="K51" s="133"/>
    </row>
    <row r="52" spans="1:11" ht="12.75">
      <c r="A52" s="231"/>
      <c r="B52" s="234"/>
      <c r="C52" s="79" t="s">
        <v>3</v>
      </c>
      <c r="D52" s="135">
        <v>1</v>
      </c>
      <c r="E52" s="80">
        <v>42</v>
      </c>
      <c r="F52" s="81"/>
      <c r="G52" s="81"/>
      <c r="H52" s="80">
        <f>D52*E52</f>
        <v>42</v>
      </c>
      <c r="I52" s="80"/>
      <c r="J52" s="136"/>
      <c r="K52" s="133"/>
    </row>
    <row r="53" spans="1:11" ht="12.75">
      <c r="A53" s="231"/>
      <c r="B53" s="234"/>
      <c r="C53" s="79" t="s">
        <v>72</v>
      </c>
      <c r="D53" s="135">
        <v>1</v>
      </c>
      <c r="E53" s="80">
        <v>110</v>
      </c>
      <c r="F53" s="81"/>
      <c r="G53" s="81"/>
      <c r="H53" s="80">
        <f>D53*E53</f>
        <v>110</v>
      </c>
      <c r="I53" s="80"/>
      <c r="J53" s="136"/>
      <c r="K53" s="133"/>
    </row>
    <row r="54" spans="1:11" ht="12.75">
      <c r="A54" s="231"/>
      <c r="B54" s="234"/>
      <c r="C54" s="79" t="s">
        <v>98</v>
      </c>
      <c r="D54" s="135">
        <v>1</v>
      </c>
      <c r="E54" s="80">
        <v>130</v>
      </c>
      <c r="F54" s="81"/>
      <c r="G54" s="81"/>
      <c r="H54" s="80">
        <f>D54*E54</f>
        <v>130</v>
      </c>
      <c r="I54" s="80"/>
      <c r="J54" s="136"/>
      <c r="K54" s="133"/>
    </row>
    <row r="55" spans="1:11" ht="12.75">
      <c r="A55" s="232"/>
      <c r="B55" s="235"/>
      <c r="C55" s="139"/>
      <c r="D55" s="140"/>
      <c r="E55" s="141"/>
      <c r="F55" s="94"/>
      <c r="G55" s="94"/>
      <c r="H55" s="141"/>
      <c r="I55" s="142">
        <f>SUM(H51:H54)</f>
        <v>340</v>
      </c>
      <c r="J55" s="159">
        <v>56.5</v>
      </c>
      <c r="K55" s="143">
        <f>I55*J55</f>
        <v>19210</v>
      </c>
    </row>
    <row r="56" spans="1:11" ht="339.75" customHeight="1">
      <c r="A56" s="230">
        <v>4</v>
      </c>
      <c r="B56" s="233" t="s">
        <v>57</v>
      </c>
      <c r="C56" s="130" t="s">
        <v>187</v>
      </c>
      <c r="D56" s="82"/>
      <c r="E56" s="131"/>
      <c r="F56" s="82"/>
      <c r="G56" s="82"/>
      <c r="H56" s="131"/>
      <c r="I56" s="131"/>
      <c r="J56" s="82"/>
      <c r="K56" s="129"/>
    </row>
    <row r="57" spans="1:11" ht="12.75">
      <c r="A57" s="231"/>
      <c r="B57" s="234"/>
      <c r="C57" s="79" t="s">
        <v>141</v>
      </c>
      <c r="D57" s="135">
        <v>1</v>
      </c>
      <c r="E57" s="80">
        <v>105</v>
      </c>
      <c r="F57" s="81"/>
      <c r="G57" s="81"/>
      <c r="H57" s="80">
        <f>D57*E57</f>
        <v>105</v>
      </c>
      <c r="I57" s="80"/>
      <c r="J57" s="135"/>
      <c r="K57" s="133"/>
    </row>
    <row r="58" spans="1:11" ht="12.75">
      <c r="A58" s="232"/>
      <c r="B58" s="235"/>
      <c r="C58" s="139"/>
      <c r="D58" s="140"/>
      <c r="E58" s="141"/>
      <c r="F58" s="94"/>
      <c r="G58" s="94"/>
      <c r="H58" s="141"/>
      <c r="I58" s="142">
        <f>SUM(H57:H57)</f>
        <v>105</v>
      </c>
      <c r="J58" s="159">
        <f>(J55/4)*3</f>
        <v>42.375</v>
      </c>
      <c r="K58" s="143">
        <f>I58*J58</f>
        <v>4449.375</v>
      </c>
    </row>
    <row r="59" spans="1:11" ht="324.75" customHeight="1">
      <c r="A59" s="230">
        <v>5</v>
      </c>
      <c r="B59" s="233" t="s">
        <v>57</v>
      </c>
      <c r="C59" s="157" t="s">
        <v>159</v>
      </c>
      <c r="D59" s="82"/>
      <c r="E59" s="131"/>
      <c r="F59" s="82"/>
      <c r="G59" s="82"/>
      <c r="H59" s="131"/>
      <c r="I59" s="131"/>
      <c r="J59" s="82"/>
      <c r="K59" s="129"/>
    </row>
    <row r="60" spans="1:11" ht="12.75">
      <c r="A60" s="231"/>
      <c r="B60" s="234"/>
      <c r="C60" s="79" t="s">
        <v>73</v>
      </c>
      <c r="D60" s="135">
        <v>1</v>
      </c>
      <c r="E60" s="80">
        <v>345</v>
      </c>
      <c r="F60" s="81"/>
      <c r="G60" s="81"/>
      <c r="H60" s="81">
        <f>D60*E60</f>
        <v>345</v>
      </c>
      <c r="I60" s="80"/>
      <c r="J60" s="135"/>
      <c r="K60" s="133"/>
    </row>
    <row r="61" spans="1:11" ht="12.75">
      <c r="A61" s="231"/>
      <c r="B61" s="234"/>
      <c r="C61" s="79" t="s">
        <v>75</v>
      </c>
      <c r="D61" s="135">
        <v>1</v>
      </c>
      <c r="E61" s="80">
        <v>213</v>
      </c>
      <c r="F61" s="81"/>
      <c r="G61" s="81"/>
      <c r="H61" s="81">
        <f>D61*E61</f>
        <v>213</v>
      </c>
      <c r="I61" s="80"/>
      <c r="J61" s="135"/>
      <c r="K61" s="133"/>
    </row>
    <row r="62" spans="1:11" ht="12.75">
      <c r="A62" s="231"/>
      <c r="B62" s="234"/>
      <c r="C62" s="79" t="s">
        <v>74</v>
      </c>
      <c r="D62" s="135">
        <v>1</v>
      </c>
      <c r="E62" s="80">
        <v>50</v>
      </c>
      <c r="F62" s="81"/>
      <c r="G62" s="81"/>
      <c r="H62" s="81">
        <f>D62*E62</f>
        <v>50</v>
      </c>
      <c r="I62" s="80"/>
      <c r="J62" s="135"/>
      <c r="K62" s="133"/>
    </row>
    <row r="63" spans="1:11" ht="12.75">
      <c r="A63" s="231"/>
      <c r="B63" s="234"/>
      <c r="C63" s="79" t="s">
        <v>76</v>
      </c>
      <c r="D63" s="135">
        <v>1</v>
      </c>
      <c r="E63" s="80">
        <v>50</v>
      </c>
      <c r="F63" s="81"/>
      <c r="G63" s="81"/>
      <c r="H63" s="81">
        <f>D63*E63</f>
        <v>50</v>
      </c>
      <c r="I63" s="80"/>
      <c r="J63" s="135"/>
      <c r="K63" s="133"/>
    </row>
    <row r="64" spans="1:11" ht="12.75">
      <c r="A64" s="232"/>
      <c r="B64" s="235"/>
      <c r="C64" s="139"/>
      <c r="D64" s="140"/>
      <c r="E64" s="141"/>
      <c r="F64" s="94"/>
      <c r="G64" s="94"/>
      <c r="H64" s="141"/>
      <c r="I64" s="142">
        <f>SUM(H60:H63)</f>
        <v>658</v>
      </c>
      <c r="J64" s="159">
        <v>42</v>
      </c>
      <c r="K64" s="143">
        <f>I64*J64</f>
        <v>27636</v>
      </c>
    </row>
    <row r="65" spans="1:11" ht="90">
      <c r="A65" s="230">
        <v>6</v>
      </c>
      <c r="B65" s="233" t="s">
        <v>34</v>
      </c>
      <c r="C65" s="157" t="s">
        <v>60</v>
      </c>
      <c r="D65" s="82"/>
      <c r="E65" s="131"/>
      <c r="F65" s="82"/>
      <c r="G65" s="82"/>
      <c r="H65" s="131"/>
      <c r="I65" s="131"/>
      <c r="J65" s="82"/>
      <c r="K65" s="129"/>
    </row>
    <row r="66" spans="1:11" ht="12.75">
      <c r="A66" s="231"/>
      <c r="B66" s="234"/>
      <c r="C66" s="79" t="s">
        <v>90</v>
      </c>
      <c r="D66" s="135">
        <v>1</v>
      </c>
      <c r="E66" s="80">
        <v>2</v>
      </c>
      <c r="F66" s="81"/>
      <c r="G66" s="81"/>
      <c r="H66" s="81">
        <f>D66*E66</f>
        <v>2</v>
      </c>
      <c r="I66" s="80"/>
      <c r="J66" s="135"/>
      <c r="K66" s="133"/>
    </row>
    <row r="67" spans="1:11" ht="12.75">
      <c r="A67" s="231"/>
      <c r="B67" s="234"/>
      <c r="C67" s="79" t="s">
        <v>96</v>
      </c>
      <c r="D67" s="135">
        <v>1</v>
      </c>
      <c r="E67" s="80">
        <v>6</v>
      </c>
      <c r="F67" s="81"/>
      <c r="G67" s="81"/>
      <c r="H67" s="81">
        <f>D67*E67</f>
        <v>6</v>
      </c>
      <c r="I67" s="80"/>
      <c r="J67" s="135"/>
      <c r="K67" s="133"/>
    </row>
    <row r="68" spans="1:11" ht="12.75">
      <c r="A68" s="231"/>
      <c r="B68" s="234"/>
      <c r="C68" s="79" t="s">
        <v>100</v>
      </c>
      <c r="D68" s="135">
        <v>1</v>
      </c>
      <c r="E68" s="80">
        <v>1</v>
      </c>
      <c r="F68" s="81"/>
      <c r="G68" s="81"/>
      <c r="H68" s="81">
        <f>D68*E68</f>
        <v>1</v>
      </c>
      <c r="I68" s="80"/>
      <c r="J68" s="135"/>
      <c r="K68" s="133"/>
    </row>
    <row r="69" spans="1:11" ht="12.75">
      <c r="A69" s="232"/>
      <c r="B69" s="235"/>
      <c r="C69" s="139"/>
      <c r="D69" s="140"/>
      <c r="E69" s="141"/>
      <c r="F69" s="94"/>
      <c r="G69" s="94"/>
      <c r="H69" s="141"/>
      <c r="I69" s="142">
        <f>SUM(H66:H69)</f>
        <v>9</v>
      </c>
      <c r="J69" s="159">
        <v>660</v>
      </c>
      <c r="K69" s="143">
        <f>I69*J69</f>
        <v>5940</v>
      </c>
    </row>
    <row r="70" spans="1:11" ht="112.5">
      <c r="A70" s="230">
        <v>7</v>
      </c>
      <c r="B70" s="233" t="s">
        <v>34</v>
      </c>
      <c r="C70" s="157" t="s">
        <v>97</v>
      </c>
      <c r="D70" s="82"/>
      <c r="E70" s="131"/>
      <c r="F70" s="82"/>
      <c r="G70" s="82"/>
      <c r="H70" s="131"/>
      <c r="I70" s="131"/>
      <c r="J70" s="82"/>
      <c r="K70" s="129"/>
    </row>
    <row r="71" spans="1:11" ht="12.75">
      <c r="A71" s="231"/>
      <c r="B71" s="234"/>
      <c r="C71" s="79" t="s">
        <v>96</v>
      </c>
      <c r="D71" s="135">
        <v>1</v>
      </c>
      <c r="E71" s="80">
        <v>13</v>
      </c>
      <c r="F71" s="81"/>
      <c r="G71" s="81"/>
      <c r="H71" s="81">
        <f>D71*E71</f>
        <v>13</v>
      </c>
      <c r="I71" s="80"/>
      <c r="J71" s="135"/>
      <c r="K71" s="133"/>
    </row>
    <row r="72" spans="1:11" ht="12.75">
      <c r="A72" s="232"/>
      <c r="B72" s="235"/>
      <c r="C72" s="139"/>
      <c r="D72" s="140"/>
      <c r="E72" s="141"/>
      <c r="F72" s="94"/>
      <c r="G72" s="94"/>
      <c r="H72" s="141"/>
      <c r="I72" s="142">
        <f>SUM(H70:H71)</f>
        <v>13</v>
      </c>
      <c r="J72" s="159">
        <v>396</v>
      </c>
      <c r="K72" s="143">
        <f>I72*J72</f>
        <v>5148</v>
      </c>
    </row>
    <row r="73" spans="1:11" ht="112.5">
      <c r="A73" s="230">
        <v>8</v>
      </c>
      <c r="B73" s="233" t="s">
        <v>34</v>
      </c>
      <c r="C73" s="157" t="s">
        <v>101</v>
      </c>
      <c r="D73" s="82"/>
      <c r="E73" s="131"/>
      <c r="F73" s="82"/>
      <c r="G73" s="82"/>
      <c r="H73" s="131"/>
      <c r="I73" s="131"/>
      <c r="J73" s="82"/>
      <c r="K73" s="129"/>
    </row>
    <row r="74" spans="1:11" ht="12.75">
      <c r="A74" s="231"/>
      <c r="B74" s="234"/>
      <c r="C74" s="79" t="s">
        <v>100</v>
      </c>
      <c r="D74" s="135">
        <v>1</v>
      </c>
      <c r="E74" s="80">
        <v>15</v>
      </c>
      <c r="F74" s="81"/>
      <c r="G74" s="81"/>
      <c r="H74" s="81">
        <f>D74*E74</f>
        <v>15</v>
      </c>
      <c r="I74" s="80"/>
      <c r="J74" s="135"/>
      <c r="K74" s="133"/>
    </row>
    <row r="75" spans="1:11" ht="12.75">
      <c r="A75" s="232"/>
      <c r="B75" s="235"/>
      <c r="C75" s="139"/>
      <c r="D75" s="140"/>
      <c r="E75" s="141"/>
      <c r="F75" s="94"/>
      <c r="G75" s="94"/>
      <c r="H75" s="141"/>
      <c r="I75" s="142">
        <f>SUM(H73:H74)</f>
        <v>15</v>
      </c>
      <c r="J75" s="159">
        <v>350</v>
      </c>
      <c r="K75" s="143">
        <f>I75*J75</f>
        <v>5250</v>
      </c>
    </row>
    <row r="76" spans="1:11" ht="101.25">
      <c r="A76" s="230">
        <v>9</v>
      </c>
      <c r="B76" s="233" t="s">
        <v>34</v>
      </c>
      <c r="C76" s="157" t="s">
        <v>136</v>
      </c>
      <c r="D76" s="82"/>
      <c r="E76" s="131"/>
      <c r="F76" s="82"/>
      <c r="G76" s="82"/>
      <c r="H76" s="131"/>
      <c r="I76" s="131"/>
      <c r="J76" s="82"/>
      <c r="K76" s="129"/>
    </row>
    <row r="77" spans="1:11" ht="12.75">
      <c r="A77" s="231"/>
      <c r="B77" s="234"/>
      <c r="C77" s="79" t="s">
        <v>77</v>
      </c>
      <c r="D77" s="135">
        <v>1</v>
      </c>
      <c r="E77" s="80">
        <v>5</v>
      </c>
      <c r="F77" s="81"/>
      <c r="G77" s="81"/>
      <c r="H77" s="81">
        <f>D77*E77</f>
        <v>5</v>
      </c>
      <c r="I77" s="80"/>
      <c r="J77" s="135"/>
      <c r="K77" s="133"/>
    </row>
    <row r="78" spans="1:11" ht="12.75">
      <c r="A78" s="232"/>
      <c r="B78" s="235"/>
      <c r="C78" s="139"/>
      <c r="D78" s="140"/>
      <c r="E78" s="141"/>
      <c r="F78" s="94"/>
      <c r="G78" s="94"/>
      <c r="H78" s="141"/>
      <c r="I78" s="142">
        <f>SUM(H77:H77)</f>
        <v>5</v>
      </c>
      <c r="J78" s="159">
        <v>158.4</v>
      </c>
      <c r="K78" s="143">
        <f>I78*J78</f>
        <v>792</v>
      </c>
    </row>
    <row r="79" spans="1:11" ht="12.75">
      <c r="A79" s="18"/>
      <c r="B79" s="19"/>
      <c r="D79" s="18"/>
      <c r="E79" s="54"/>
      <c r="F79" s="55"/>
      <c r="G79" s="55"/>
      <c r="H79" s="54"/>
      <c r="I79" s="30"/>
      <c r="J79" s="122"/>
      <c r="K79" s="21"/>
    </row>
    <row r="80" spans="1:11" ht="21">
      <c r="A80" s="49"/>
      <c r="B80" s="50"/>
      <c r="C80" s="89" t="s">
        <v>63</v>
      </c>
      <c r="D80" s="49"/>
      <c r="E80" s="90"/>
      <c r="F80" s="91"/>
      <c r="G80" s="91"/>
      <c r="H80" s="90"/>
      <c r="I80" s="51"/>
      <c r="J80" s="123"/>
      <c r="K80" s="53">
        <f>SUM(K41:K79)</f>
        <v>98530.657</v>
      </c>
    </row>
    <row r="81" spans="1:11" ht="12.75">
      <c r="A81" s="22"/>
      <c r="B81" s="23"/>
      <c r="D81" s="22"/>
      <c r="E81" s="92"/>
      <c r="F81" s="93"/>
      <c r="G81" s="93"/>
      <c r="H81" s="92"/>
      <c r="I81" s="32"/>
      <c r="J81" s="124"/>
      <c r="K81" s="25"/>
    </row>
    <row r="82" spans="1:11" ht="12.75">
      <c r="A82" s="22"/>
      <c r="B82" s="23"/>
      <c r="D82" s="22"/>
      <c r="E82" s="92"/>
      <c r="F82" s="93"/>
      <c r="G82" s="93"/>
      <c r="H82" s="92"/>
      <c r="I82" s="32"/>
      <c r="J82" s="124"/>
      <c r="K82" s="25"/>
    </row>
    <row r="83" spans="1:11" ht="12.75">
      <c r="A83" s="144">
        <v>2</v>
      </c>
      <c r="B83" s="145"/>
      <c r="C83" s="146" t="s">
        <v>47</v>
      </c>
      <c r="D83" s="147"/>
      <c r="E83" s="148"/>
      <c r="F83" s="147"/>
      <c r="G83" s="147"/>
      <c r="H83" s="148"/>
      <c r="I83" s="148"/>
      <c r="J83" s="149"/>
      <c r="K83" s="150"/>
    </row>
    <row r="84" spans="1:11" ht="78.75">
      <c r="A84" s="231">
        <v>1</v>
      </c>
      <c r="B84" s="234" t="s">
        <v>31</v>
      </c>
      <c r="C84" s="157" t="s">
        <v>14</v>
      </c>
      <c r="D84" s="135"/>
      <c r="E84" s="80"/>
      <c r="F84" s="135"/>
      <c r="G84" s="135"/>
      <c r="H84" s="80"/>
      <c r="I84" s="80"/>
      <c r="J84" s="181"/>
      <c r="K84" s="129"/>
    </row>
    <row r="85" spans="1:11" ht="12.75">
      <c r="A85" s="231"/>
      <c r="B85" s="234"/>
      <c r="C85" s="79" t="s">
        <v>65</v>
      </c>
      <c r="D85" s="135">
        <v>1</v>
      </c>
      <c r="E85" s="80">
        <f>2663+60</f>
        <v>2723</v>
      </c>
      <c r="F85" s="81"/>
      <c r="G85" s="81">
        <v>0.2</v>
      </c>
      <c r="H85" s="80">
        <f>D85*E85*G85</f>
        <v>544.6</v>
      </c>
      <c r="I85" s="80"/>
      <c r="J85" s="135"/>
      <c r="K85" s="133"/>
    </row>
    <row r="86" spans="1:11" ht="12.75">
      <c r="A86" s="232"/>
      <c r="B86" s="235"/>
      <c r="C86" s="139"/>
      <c r="D86" s="140"/>
      <c r="E86" s="189"/>
      <c r="F86" s="94"/>
      <c r="G86" s="94"/>
      <c r="H86" s="141"/>
      <c r="I86" s="142">
        <f>SUM(H85:H85)</f>
        <v>544.6</v>
      </c>
      <c r="J86" s="159">
        <v>33.34</v>
      </c>
      <c r="K86" s="143">
        <f>I86*J86</f>
        <v>18156.964000000004</v>
      </c>
    </row>
    <row r="87" spans="1:12" ht="169.5" customHeight="1">
      <c r="A87" s="230">
        <v>2</v>
      </c>
      <c r="B87" s="233" t="s">
        <v>32</v>
      </c>
      <c r="C87" s="157" t="s">
        <v>137</v>
      </c>
      <c r="D87" s="82"/>
      <c r="E87" s="188"/>
      <c r="F87" s="82"/>
      <c r="G87" s="82"/>
      <c r="H87" s="131"/>
      <c r="I87" s="131"/>
      <c r="J87" s="82"/>
      <c r="K87" s="129"/>
      <c r="L87" s="183"/>
    </row>
    <row r="88" spans="1:11" ht="12.75" customHeight="1">
      <c r="A88" s="231"/>
      <c r="B88" s="234"/>
      <c r="C88" s="79" t="s">
        <v>65</v>
      </c>
      <c r="D88" s="135">
        <v>1</v>
      </c>
      <c r="E88" s="80">
        <f>2663+60</f>
        <v>2723</v>
      </c>
      <c r="F88" s="81"/>
      <c r="G88" s="81"/>
      <c r="H88" s="80">
        <f>+E88</f>
        <v>2723</v>
      </c>
      <c r="I88" s="80"/>
      <c r="J88" s="135"/>
      <c r="K88" s="133"/>
    </row>
    <row r="89" spans="1:14" ht="12.75">
      <c r="A89" s="232"/>
      <c r="B89" s="235"/>
      <c r="C89" s="139"/>
      <c r="D89" s="140"/>
      <c r="E89" s="189"/>
      <c r="F89" s="94"/>
      <c r="G89" s="94"/>
      <c r="H89" s="141"/>
      <c r="I89" s="142">
        <f>SUM(H88:H88)</f>
        <v>2723</v>
      </c>
      <c r="J89" s="159">
        <v>23</v>
      </c>
      <c r="K89" s="143">
        <f>I89*J89</f>
        <v>62629</v>
      </c>
      <c r="N89" s="115"/>
    </row>
    <row r="90" spans="1:11" ht="409.5" customHeight="1">
      <c r="A90" s="230">
        <v>3</v>
      </c>
      <c r="B90" s="233" t="s">
        <v>32</v>
      </c>
      <c r="C90" s="157" t="s">
        <v>184</v>
      </c>
      <c r="D90" s="182"/>
      <c r="E90" s="188"/>
      <c r="F90" s="82"/>
      <c r="G90" s="82"/>
      <c r="H90" s="131"/>
      <c r="I90" s="131"/>
      <c r="J90" s="182"/>
      <c r="K90" s="129"/>
    </row>
    <row r="91" spans="1:11" ht="12.75">
      <c r="A91" s="231"/>
      <c r="B91" s="234"/>
      <c r="C91" s="79" t="s">
        <v>6</v>
      </c>
      <c r="D91" s="135">
        <v>1</v>
      </c>
      <c r="E91" s="80">
        <v>341.5</v>
      </c>
      <c r="F91" s="81"/>
      <c r="G91" s="135"/>
      <c r="H91" s="80">
        <f>D91*E91</f>
        <v>341.5</v>
      </c>
      <c r="I91" s="80"/>
      <c r="J91" s="181"/>
      <c r="K91" s="133"/>
    </row>
    <row r="92" spans="1:11" ht="12.75">
      <c r="A92" s="232"/>
      <c r="B92" s="235"/>
      <c r="C92" s="139"/>
      <c r="D92" s="184"/>
      <c r="E92" s="189"/>
      <c r="F92" s="94"/>
      <c r="G92" s="94"/>
      <c r="H92" s="141"/>
      <c r="I92" s="142">
        <f>SUM(H91:H91)</f>
        <v>341.5</v>
      </c>
      <c r="J92" s="159">
        <v>45</v>
      </c>
      <c r="K92" s="143">
        <f>I92*J92</f>
        <v>15367.5</v>
      </c>
    </row>
    <row r="93" spans="1:11" ht="360" customHeight="1">
      <c r="A93" s="230">
        <v>4</v>
      </c>
      <c r="B93" s="233" t="s">
        <v>32</v>
      </c>
      <c r="C93" s="157" t="s">
        <v>183</v>
      </c>
      <c r="D93" s="182"/>
      <c r="E93" s="188"/>
      <c r="F93" s="82"/>
      <c r="G93" s="82"/>
      <c r="H93" s="131"/>
      <c r="I93" s="131"/>
      <c r="J93" s="182"/>
      <c r="K93" s="129"/>
    </row>
    <row r="94" spans="1:11" ht="12.75">
      <c r="A94" s="231"/>
      <c r="B94" s="234"/>
      <c r="C94" s="79" t="s">
        <v>7</v>
      </c>
      <c r="D94" s="135">
        <v>1</v>
      </c>
      <c r="E94" s="80">
        <f>E88-E91-E95-E96-E99-E102-E108-E111+60</f>
        <v>1979.5</v>
      </c>
      <c r="F94" s="81"/>
      <c r="G94" s="81"/>
      <c r="H94" s="80">
        <f>D94*E94</f>
        <v>1979.5</v>
      </c>
      <c r="I94" s="80"/>
      <c r="J94" s="181"/>
      <c r="K94" s="133"/>
    </row>
    <row r="95" spans="1:11" ht="12.75">
      <c r="A95" s="231"/>
      <c r="B95" s="234"/>
      <c r="C95" s="79" t="s">
        <v>67</v>
      </c>
      <c r="D95" s="135">
        <v>1</v>
      </c>
      <c r="E95" s="80">
        <v>115</v>
      </c>
      <c r="F95" s="81"/>
      <c r="G95" s="81"/>
      <c r="H95" s="80">
        <f>D95*E95</f>
        <v>115</v>
      </c>
      <c r="I95" s="80"/>
      <c r="J95" s="181"/>
      <c r="K95" s="133"/>
    </row>
    <row r="96" spans="1:11" ht="12.75">
      <c r="A96" s="231"/>
      <c r="B96" s="234"/>
      <c r="C96" s="79" t="s">
        <v>82</v>
      </c>
      <c r="D96" s="135">
        <v>1</v>
      </c>
      <c r="E96" s="80">
        <v>37</v>
      </c>
      <c r="F96" s="81"/>
      <c r="G96" s="81"/>
      <c r="H96" s="80">
        <f>D96*E96</f>
        <v>37</v>
      </c>
      <c r="I96" s="80"/>
      <c r="J96" s="181"/>
      <c r="K96" s="133"/>
    </row>
    <row r="97" spans="1:11" ht="12.75">
      <c r="A97" s="232"/>
      <c r="B97" s="235"/>
      <c r="C97" s="139"/>
      <c r="D97" s="184"/>
      <c r="E97" s="189"/>
      <c r="F97" s="94"/>
      <c r="G97" s="94"/>
      <c r="H97" s="141"/>
      <c r="I97" s="142">
        <f>SUM(H94:H96)</f>
        <v>2131.5</v>
      </c>
      <c r="J97" s="159">
        <f>26.8+30</f>
        <v>56.8</v>
      </c>
      <c r="K97" s="143">
        <f>I97*J97</f>
        <v>121069.2</v>
      </c>
    </row>
    <row r="98" spans="1:13" ht="304.5" customHeight="1">
      <c r="A98" s="230">
        <v>5</v>
      </c>
      <c r="B98" s="233" t="s">
        <v>32</v>
      </c>
      <c r="C98" s="157" t="s">
        <v>182</v>
      </c>
      <c r="D98" s="182"/>
      <c r="E98" s="188"/>
      <c r="F98" s="82"/>
      <c r="G98" s="82"/>
      <c r="H98" s="131"/>
      <c r="I98" s="131"/>
      <c r="J98" s="182"/>
      <c r="K98" s="129"/>
      <c r="L98" s="192"/>
      <c r="M98" s="98"/>
    </row>
    <row r="99" spans="1:11" ht="12.75">
      <c r="A99" s="231"/>
      <c r="B99" s="234"/>
      <c r="C99" s="79" t="s">
        <v>2</v>
      </c>
      <c r="D99" s="135">
        <v>1</v>
      </c>
      <c r="E99" s="80">
        <v>120</v>
      </c>
      <c r="F99" s="81"/>
      <c r="G99" s="81"/>
      <c r="H99" s="80">
        <f>D99*E99</f>
        <v>120</v>
      </c>
      <c r="I99" s="80"/>
      <c r="J99" s="181"/>
      <c r="K99" s="133"/>
    </row>
    <row r="100" spans="1:11" ht="12.75">
      <c r="A100" s="232"/>
      <c r="B100" s="235"/>
      <c r="C100" s="139"/>
      <c r="D100" s="184"/>
      <c r="E100" s="189"/>
      <c r="F100" s="94"/>
      <c r="G100" s="94"/>
      <c r="H100" s="141"/>
      <c r="I100" s="142">
        <f>SUM(H99:H99)</f>
        <v>120</v>
      </c>
      <c r="J100" s="159">
        <f>25+30</f>
        <v>55</v>
      </c>
      <c r="K100" s="143">
        <f>I100*J100</f>
        <v>6600</v>
      </c>
    </row>
    <row r="101" spans="1:11" ht="294.75" customHeight="1">
      <c r="A101" s="231">
        <v>6</v>
      </c>
      <c r="B101" s="234" t="s">
        <v>32</v>
      </c>
      <c r="C101" s="157" t="s">
        <v>179</v>
      </c>
      <c r="D101" s="181"/>
      <c r="E101" s="179"/>
      <c r="F101" s="135"/>
      <c r="G101" s="135"/>
      <c r="H101" s="80"/>
      <c r="I101" s="80"/>
      <c r="J101" s="181"/>
      <c r="K101" s="133"/>
    </row>
    <row r="102" spans="1:11" ht="12.75">
      <c r="A102" s="231"/>
      <c r="B102" s="234"/>
      <c r="C102" s="79" t="s">
        <v>5</v>
      </c>
      <c r="D102" s="135">
        <v>1</v>
      </c>
      <c r="E102" s="80">
        <v>140</v>
      </c>
      <c r="F102" s="81">
        <v>0.2</v>
      </c>
      <c r="G102" s="135"/>
      <c r="H102" s="80">
        <f>D102*E102*F102</f>
        <v>28</v>
      </c>
      <c r="I102" s="80"/>
      <c r="J102" s="181"/>
      <c r="K102" s="133"/>
    </row>
    <row r="103" spans="1:11" ht="12.75">
      <c r="A103" s="232"/>
      <c r="B103" s="235"/>
      <c r="C103" s="139"/>
      <c r="D103" s="140"/>
      <c r="E103" s="189"/>
      <c r="F103" s="94"/>
      <c r="G103" s="94"/>
      <c r="H103" s="141"/>
      <c r="I103" s="142">
        <f>SUM(H102:H102)</f>
        <v>28</v>
      </c>
      <c r="J103" s="159">
        <f>80+30</f>
        <v>110</v>
      </c>
      <c r="K103" s="143">
        <f>I103*J103</f>
        <v>3080</v>
      </c>
    </row>
    <row r="104" spans="1:11" ht="279.75" customHeight="1">
      <c r="A104" s="231">
        <v>7</v>
      </c>
      <c r="B104" s="234" t="s">
        <v>32</v>
      </c>
      <c r="C104" s="157" t="s">
        <v>180</v>
      </c>
      <c r="D104" s="181"/>
      <c r="E104" s="179"/>
      <c r="F104" s="135"/>
      <c r="G104" s="135"/>
      <c r="H104" s="80"/>
      <c r="I104" s="80"/>
      <c r="J104" s="181"/>
      <c r="K104" s="133"/>
    </row>
    <row r="105" spans="1:11" ht="12.75">
      <c r="A105" s="231"/>
      <c r="B105" s="234"/>
      <c r="C105" s="79" t="s">
        <v>5</v>
      </c>
      <c r="D105" s="135">
        <v>1</v>
      </c>
      <c r="E105" s="80">
        <v>300</v>
      </c>
      <c r="F105" s="81">
        <v>0.2</v>
      </c>
      <c r="G105" s="135"/>
      <c r="H105" s="80">
        <f>D105*E105*F105</f>
        <v>60</v>
      </c>
      <c r="I105" s="80"/>
      <c r="J105" s="181"/>
      <c r="K105" s="133"/>
    </row>
    <row r="106" spans="1:11" ht="12.75">
      <c r="A106" s="232"/>
      <c r="B106" s="235"/>
      <c r="C106" s="139"/>
      <c r="D106" s="140"/>
      <c r="E106" s="189"/>
      <c r="F106" s="94"/>
      <c r="G106" s="94"/>
      <c r="H106" s="141"/>
      <c r="I106" s="142">
        <f>SUM(H105:H105)</f>
        <v>60</v>
      </c>
      <c r="J106" s="159">
        <v>90</v>
      </c>
      <c r="K106" s="143">
        <f>I106*J106</f>
        <v>5400</v>
      </c>
    </row>
    <row r="107" spans="1:12" ht="283.5" customHeight="1">
      <c r="A107" s="231">
        <v>8</v>
      </c>
      <c r="B107" s="234" t="s">
        <v>32</v>
      </c>
      <c r="C107" s="157" t="s">
        <v>181</v>
      </c>
      <c r="D107" s="181"/>
      <c r="E107" s="179"/>
      <c r="F107" s="135"/>
      <c r="G107" s="135"/>
      <c r="H107" s="80"/>
      <c r="I107" s="80"/>
      <c r="J107" s="181"/>
      <c r="K107" s="133"/>
      <c r="L107" s="183"/>
    </row>
    <row r="108" spans="1:11" ht="12.75">
      <c r="A108" s="231"/>
      <c r="B108" s="234"/>
      <c r="C108" s="79" t="s">
        <v>7</v>
      </c>
      <c r="D108" s="135">
        <v>1</v>
      </c>
      <c r="E108" s="80">
        <v>20</v>
      </c>
      <c r="F108" s="81"/>
      <c r="G108" s="135"/>
      <c r="H108" s="80">
        <f>D108*E108</f>
        <v>20</v>
      </c>
      <c r="I108" s="80"/>
      <c r="J108" s="181"/>
      <c r="K108" s="133"/>
    </row>
    <row r="109" spans="1:11" ht="12.75">
      <c r="A109" s="232"/>
      <c r="B109" s="235"/>
      <c r="C109" s="139"/>
      <c r="D109" s="140"/>
      <c r="E109" s="189"/>
      <c r="F109" s="94"/>
      <c r="G109" s="94"/>
      <c r="H109" s="141"/>
      <c r="I109" s="142">
        <f>SUM(H108:H108)</f>
        <v>20</v>
      </c>
      <c r="J109" s="159">
        <v>90</v>
      </c>
      <c r="K109" s="143">
        <f>I109*J109</f>
        <v>1800</v>
      </c>
    </row>
    <row r="110" spans="1:12" ht="292.5">
      <c r="A110" s="230">
        <v>9</v>
      </c>
      <c r="B110" s="233" t="s">
        <v>32</v>
      </c>
      <c r="C110" s="157" t="s">
        <v>140</v>
      </c>
      <c r="D110" s="182"/>
      <c r="E110" s="188"/>
      <c r="F110" s="82"/>
      <c r="G110" s="82"/>
      <c r="H110" s="131"/>
      <c r="I110" s="131"/>
      <c r="J110" s="182"/>
      <c r="K110" s="129"/>
      <c r="L110"/>
    </row>
    <row r="111" spans="1:12" ht="12.75">
      <c r="A111" s="231"/>
      <c r="B111" s="234"/>
      <c r="C111" s="79" t="s">
        <v>65</v>
      </c>
      <c r="D111" s="135">
        <v>1</v>
      </c>
      <c r="E111" s="80">
        <v>30</v>
      </c>
      <c r="F111" s="81"/>
      <c r="G111" s="81"/>
      <c r="H111" s="80">
        <f>D111*E111</f>
        <v>30</v>
      </c>
      <c r="I111" s="80"/>
      <c r="J111" s="181"/>
      <c r="K111" s="133"/>
      <c r="L111"/>
    </row>
    <row r="112" spans="1:11" ht="12.75">
      <c r="A112" s="232"/>
      <c r="B112" s="235"/>
      <c r="C112" s="139"/>
      <c r="D112" s="184"/>
      <c r="E112" s="189"/>
      <c r="F112" s="94"/>
      <c r="G112" s="94"/>
      <c r="H112" s="141"/>
      <c r="I112" s="142">
        <f>SUM(H111:H111)</f>
        <v>30</v>
      </c>
      <c r="J112" s="159">
        <v>54.6</v>
      </c>
      <c r="K112" s="143">
        <f>I112*J112</f>
        <v>1638</v>
      </c>
    </row>
    <row r="113" spans="1:11" ht="123.75">
      <c r="A113" s="133">
        <v>10</v>
      </c>
      <c r="B113" s="134" t="s">
        <v>138</v>
      </c>
      <c r="C113" s="79" t="s">
        <v>139</v>
      </c>
      <c r="D113" s="181"/>
      <c r="E113" s="190"/>
      <c r="F113" s="185"/>
      <c r="G113" s="185"/>
      <c r="H113" s="186"/>
      <c r="I113" s="80"/>
      <c r="J113" s="81"/>
      <c r="K113" s="187"/>
    </row>
    <row r="114" spans="1:11" ht="12.75">
      <c r="A114" s="133"/>
      <c r="B114" s="134"/>
      <c r="C114" s="79"/>
      <c r="D114" s="135">
        <v>6</v>
      </c>
      <c r="E114" s="180"/>
      <c r="F114" s="135"/>
      <c r="G114" s="135"/>
      <c r="H114" s="81">
        <f>+D114</f>
        <v>6</v>
      </c>
      <c r="I114" s="80"/>
      <c r="J114" s="181"/>
      <c r="K114" s="133"/>
    </row>
    <row r="115" spans="1:11" ht="12.75">
      <c r="A115" s="137"/>
      <c r="B115" s="138"/>
      <c r="C115" s="139"/>
      <c r="D115" s="184"/>
      <c r="E115" s="191"/>
      <c r="F115" s="94"/>
      <c r="G115" s="94"/>
      <c r="H115" s="153"/>
      <c r="I115" s="142">
        <f>SUM(H114:H114)</f>
        <v>6</v>
      </c>
      <c r="J115" s="142">
        <v>85</v>
      </c>
      <c r="K115" s="143">
        <f>I115*J115</f>
        <v>510</v>
      </c>
    </row>
    <row r="116" spans="1:11" ht="123.75">
      <c r="A116" s="133">
        <v>11</v>
      </c>
      <c r="B116" s="134" t="s">
        <v>32</v>
      </c>
      <c r="C116" s="79" t="s">
        <v>160</v>
      </c>
      <c r="D116" s="135"/>
      <c r="E116" s="186"/>
      <c r="F116" s="185"/>
      <c r="G116" s="185"/>
      <c r="H116" s="186"/>
      <c r="I116" s="80"/>
      <c r="J116" s="81"/>
      <c r="K116" s="187"/>
    </row>
    <row r="117" spans="1:11" ht="12.75">
      <c r="A117" s="133"/>
      <c r="B117" s="134"/>
      <c r="C117" s="79"/>
      <c r="D117" s="135">
        <v>1</v>
      </c>
      <c r="E117" s="81">
        <v>213</v>
      </c>
      <c r="F117" s="135">
        <v>1</v>
      </c>
      <c r="G117" s="135"/>
      <c r="H117" s="81">
        <f>D117*E117*F117</f>
        <v>213</v>
      </c>
      <c r="I117" s="80"/>
      <c r="J117" s="135"/>
      <c r="K117" s="133"/>
    </row>
    <row r="118" spans="1:11" ht="12.75">
      <c r="A118" s="137"/>
      <c r="B118" s="138"/>
      <c r="C118" s="139"/>
      <c r="D118" s="140"/>
      <c r="E118" s="94"/>
      <c r="F118" s="94"/>
      <c r="G118" s="94"/>
      <c r="H118" s="153"/>
      <c r="I118" s="142">
        <f>SUM(H117:H117)</f>
        <v>213</v>
      </c>
      <c r="J118" s="142">
        <v>18</v>
      </c>
      <c r="K118" s="143">
        <f>I118*J118</f>
        <v>3834</v>
      </c>
    </row>
    <row r="119" ht="12.75">
      <c r="J119" s="127"/>
    </row>
    <row r="120" spans="1:11" ht="12.75">
      <c r="A120" s="49"/>
      <c r="B120" s="50"/>
      <c r="C120" s="89"/>
      <c r="D120" s="49"/>
      <c r="E120" s="90"/>
      <c r="F120" s="91"/>
      <c r="G120" s="91"/>
      <c r="H120" s="90"/>
      <c r="I120" s="51"/>
      <c r="J120" s="123"/>
      <c r="K120" s="53">
        <f>SUM(K84:K119)</f>
        <v>240084.664</v>
      </c>
    </row>
    <row r="121" spans="1:11" ht="12.75">
      <c r="A121" s="22"/>
      <c r="B121" s="23"/>
      <c r="D121" s="22"/>
      <c r="E121" s="92"/>
      <c r="F121" s="93"/>
      <c r="G121" s="93"/>
      <c r="H121" s="92"/>
      <c r="I121" s="32"/>
      <c r="J121" s="124"/>
      <c r="K121" s="25"/>
    </row>
    <row r="122" spans="1:11" s="96" customFormat="1" ht="12.75">
      <c r="A122" s="22"/>
      <c r="B122" s="23"/>
      <c r="C122" s="26"/>
      <c r="D122" s="22"/>
      <c r="E122" s="92"/>
      <c r="F122" s="93"/>
      <c r="G122" s="93"/>
      <c r="H122" s="92"/>
      <c r="I122" s="32"/>
      <c r="J122" s="124"/>
      <c r="K122" s="25"/>
    </row>
    <row r="123" spans="1:11" s="96" customFormat="1" ht="12.75">
      <c r="A123" s="144">
        <v>4</v>
      </c>
      <c r="B123" s="145"/>
      <c r="C123" s="146" t="s">
        <v>86</v>
      </c>
      <c r="D123" s="147"/>
      <c r="E123" s="148"/>
      <c r="F123" s="147"/>
      <c r="G123" s="147"/>
      <c r="H123" s="148"/>
      <c r="I123" s="148"/>
      <c r="J123" s="149"/>
      <c r="K123" s="150"/>
    </row>
    <row r="124" spans="1:11" s="96" customFormat="1" ht="79.5" customHeight="1">
      <c r="A124" s="231">
        <v>1</v>
      </c>
      <c r="B124" s="234" t="s">
        <v>30</v>
      </c>
      <c r="C124" s="157" t="s">
        <v>102</v>
      </c>
      <c r="D124" s="135"/>
      <c r="E124" s="135"/>
      <c r="F124" s="135"/>
      <c r="G124" s="135"/>
      <c r="H124" s="135"/>
      <c r="I124" s="80"/>
      <c r="J124" s="136"/>
      <c r="K124" s="129"/>
    </row>
    <row r="125" spans="1:11" ht="12.75">
      <c r="A125" s="231"/>
      <c r="B125" s="234"/>
      <c r="C125" s="79"/>
      <c r="D125" s="135">
        <v>1</v>
      </c>
      <c r="E125" s="81">
        <v>162.5</v>
      </c>
      <c r="F125" s="135"/>
      <c r="G125" s="135"/>
      <c r="H125" s="81">
        <f>E125</f>
        <v>162.5</v>
      </c>
      <c r="I125" s="80"/>
      <c r="J125" s="136"/>
      <c r="K125" s="133"/>
    </row>
    <row r="126" spans="1:11" ht="12.75">
      <c r="A126" s="232"/>
      <c r="B126" s="235"/>
      <c r="C126" s="139"/>
      <c r="D126" s="160"/>
      <c r="E126" s="94"/>
      <c r="F126" s="94"/>
      <c r="G126" s="94"/>
      <c r="H126" s="153"/>
      <c r="I126" s="142">
        <f>SUM(H125:H125)</f>
        <v>162.5</v>
      </c>
      <c r="J126" s="142">
        <v>29.78</v>
      </c>
      <c r="K126" s="143">
        <f>I126*J126</f>
        <v>4839.25</v>
      </c>
    </row>
    <row r="127" spans="1:11" s="96" customFormat="1" ht="78.75" customHeight="1">
      <c r="A127" s="231">
        <v>2</v>
      </c>
      <c r="B127" s="234" t="s">
        <v>30</v>
      </c>
      <c r="C127" s="157" t="s">
        <v>125</v>
      </c>
      <c r="D127" s="136"/>
      <c r="E127" s="135"/>
      <c r="F127" s="135"/>
      <c r="G127" s="135"/>
      <c r="H127" s="135"/>
      <c r="I127" s="80"/>
      <c r="J127" s="136"/>
      <c r="K127" s="129"/>
    </row>
    <row r="128" spans="1:11" ht="12.75">
      <c r="A128" s="231"/>
      <c r="B128" s="234"/>
      <c r="C128" s="79"/>
      <c r="D128" s="135">
        <v>1</v>
      </c>
      <c r="E128" s="81">
        <v>15</v>
      </c>
      <c r="F128" s="135"/>
      <c r="G128" s="135"/>
      <c r="H128" s="81">
        <f>E128</f>
        <v>15</v>
      </c>
      <c r="I128" s="80"/>
      <c r="J128" s="135"/>
      <c r="K128" s="133"/>
    </row>
    <row r="129" spans="1:11" ht="12.75">
      <c r="A129" s="232"/>
      <c r="B129" s="235"/>
      <c r="C129" s="139"/>
      <c r="D129" s="140"/>
      <c r="E129" s="94"/>
      <c r="F129" s="94"/>
      <c r="G129" s="94"/>
      <c r="H129" s="153"/>
      <c r="I129" s="142">
        <f>SUM(H128:H128)</f>
        <v>15</v>
      </c>
      <c r="J129" s="142">
        <v>38.7</v>
      </c>
      <c r="K129" s="143">
        <f>I129*J129</f>
        <v>580.5</v>
      </c>
    </row>
    <row r="130" spans="1:11" ht="60" customHeight="1">
      <c r="A130" s="230">
        <v>3</v>
      </c>
      <c r="B130" s="233" t="s">
        <v>30</v>
      </c>
      <c r="C130" s="157" t="s">
        <v>103</v>
      </c>
      <c r="D130" s="82"/>
      <c r="E130" s="131"/>
      <c r="F130" s="82"/>
      <c r="G130" s="82"/>
      <c r="H130" s="131"/>
      <c r="I130" s="131"/>
      <c r="J130" s="82"/>
      <c r="K130" s="129"/>
    </row>
    <row r="131" spans="1:11" ht="13.5" customHeight="1">
      <c r="A131" s="231"/>
      <c r="B131" s="234"/>
      <c r="C131" s="79"/>
      <c r="D131" s="135">
        <v>1</v>
      </c>
      <c r="E131" s="81">
        <v>10</v>
      </c>
      <c r="F131" s="135"/>
      <c r="G131" s="135"/>
      <c r="H131" s="81">
        <f>E131</f>
        <v>10</v>
      </c>
      <c r="I131" s="80"/>
      <c r="J131" s="135"/>
      <c r="K131" s="133"/>
    </row>
    <row r="132" spans="1:11" ht="13.5" customHeight="1">
      <c r="A132" s="232"/>
      <c r="B132" s="235"/>
      <c r="C132" s="139"/>
      <c r="D132" s="140"/>
      <c r="E132" s="141"/>
      <c r="F132" s="94"/>
      <c r="G132" s="94"/>
      <c r="H132" s="141"/>
      <c r="I132" s="142">
        <f>SUM(H131:H131)</f>
        <v>10</v>
      </c>
      <c r="J132" s="142">
        <v>4.92</v>
      </c>
      <c r="K132" s="143">
        <f>I132*J132</f>
        <v>49.2</v>
      </c>
    </row>
    <row r="133" spans="1:11" ht="60" customHeight="1">
      <c r="A133" s="230">
        <v>4</v>
      </c>
      <c r="B133" s="233" t="s">
        <v>30</v>
      </c>
      <c r="C133" s="157" t="s">
        <v>104</v>
      </c>
      <c r="D133" s="82"/>
      <c r="E133" s="131"/>
      <c r="F133" s="82"/>
      <c r="G133" s="82"/>
      <c r="H133" s="131"/>
      <c r="I133" s="131"/>
      <c r="J133" s="82"/>
      <c r="K133" s="129"/>
    </row>
    <row r="134" spans="1:11" ht="13.5" customHeight="1">
      <c r="A134" s="231"/>
      <c r="B134" s="234"/>
      <c r="C134" s="79"/>
      <c r="D134" s="135">
        <v>1</v>
      </c>
      <c r="E134" s="81">
        <v>25</v>
      </c>
      <c r="F134" s="135"/>
      <c r="G134" s="135"/>
      <c r="H134" s="81">
        <f>E134</f>
        <v>25</v>
      </c>
      <c r="I134" s="80"/>
      <c r="J134" s="135"/>
      <c r="K134" s="133"/>
    </row>
    <row r="135" spans="1:11" ht="13.5" customHeight="1">
      <c r="A135" s="232"/>
      <c r="B135" s="235"/>
      <c r="C135" s="139"/>
      <c r="D135" s="140"/>
      <c r="E135" s="141"/>
      <c r="F135" s="94"/>
      <c r="G135" s="94"/>
      <c r="H135" s="141"/>
      <c r="I135" s="142">
        <f>SUM(H134:H134)</f>
        <v>25</v>
      </c>
      <c r="J135" s="142">
        <v>3.1</v>
      </c>
      <c r="K135" s="143">
        <f>I135*J135</f>
        <v>77.5</v>
      </c>
    </row>
    <row r="136" spans="1:11" ht="60" customHeight="1">
      <c r="A136" s="230">
        <v>5</v>
      </c>
      <c r="B136" s="233" t="s">
        <v>30</v>
      </c>
      <c r="C136" s="157" t="s">
        <v>105</v>
      </c>
      <c r="D136" s="82"/>
      <c r="E136" s="131"/>
      <c r="F136" s="82"/>
      <c r="G136" s="82"/>
      <c r="H136" s="131"/>
      <c r="I136" s="131"/>
      <c r="J136" s="82"/>
      <c r="K136" s="129"/>
    </row>
    <row r="137" spans="1:11" ht="13.5" customHeight="1">
      <c r="A137" s="231"/>
      <c r="B137" s="234"/>
      <c r="C137" s="79"/>
      <c r="D137" s="135">
        <v>1</v>
      </c>
      <c r="E137" s="81">
        <v>10</v>
      </c>
      <c r="F137" s="135"/>
      <c r="G137" s="135"/>
      <c r="H137" s="81">
        <f>E137</f>
        <v>10</v>
      </c>
      <c r="I137" s="80"/>
      <c r="J137" s="135"/>
      <c r="K137" s="133"/>
    </row>
    <row r="138" spans="1:11" ht="13.5" customHeight="1">
      <c r="A138" s="232"/>
      <c r="B138" s="235"/>
      <c r="C138" s="139"/>
      <c r="D138" s="140"/>
      <c r="E138" s="141"/>
      <c r="F138" s="94"/>
      <c r="G138" s="94"/>
      <c r="H138" s="141"/>
      <c r="I138" s="142">
        <f>SUM(H137:H137)</f>
        <v>10</v>
      </c>
      <c r="J138" s="142">
        <v>2.45</v>
      </c>
      <c r="K138" s="143">
        <f>I138*J138</f>
        <v>24.5</v>
      </c>
    </row>
    <row r="139" spans="1:11" s="46" customFormat="1" ht="69.75" customHeight="1">
      <c r="A139" s="230">
        <v>6</v>
      </c>
      <c r="B139" s="236" t="s">
        <v>34</v>
      </c>
      <c r="C139" s="157" t="s">
        <v>106</v>
      </c>
      <c r="D139" s="132"/>
      <c r="E139" s="131"/>
      <c r="F139" s="82"/>
      <c r="G139" s="82"/>
      <c r="H139" s="131"/>
      <c r="I139" s="131"/>
      <c r="J139" s="132"/>
      <c r="K139" s="129"/>
    </row>
    <row r="140" spans="1:11" s="46" customFormat="1" ht="11.25">
      <c r="A140" s="231"/>
      <c r="B140" s="237"/>
      <c r="C140" s="79"/>
      <c r="D140" s="135">
        <v>2</v>
      </c>
      <c r="E140" s="80"/>
      <c r="F140" s="135"/>
      <c r="G140" s="135"/>
      <c r="H140" s="80">
        <f>D140</f>
        <v>2</v>
      </c>
      <c r="I140" s="80"/>
      <c r="J140" s="136"/>
      <c r="K140" s="133"/>
    </row>
    <row r="141" spans="1:11" s="46" customFormat="1" ht="12.75">
      <c r="A141" s="232"/>
      <c r="B141" s="238"/>
      <c r="C141" s="139"/>
      <c r="D141" s="140"/>
      <c r="E141" s="141"/>
      <c r="F141" s="94"/>
      <c r="G141" s="94"/>
      <c r="H141" s="141"/>
      <c r="I141" s="142">
        <f>SUM(H140:H140)</f>
        <v>2</v>
      </c>
      <c r="J141" s="142">
        <v>137.76</v>
      </c>
      <c r="K141" s="143">
        <f>I141*J141</f>
        <v>275.52</v>
      </c>
    </row>
    <row r="142" spans="1:11" s="46" customFormat="1" ht="69.75" customHeight="1">
      <c r="A142" s="230">
        <v>7</v>
      </c>
      <c r="B142" s="236" t="s">
        <v>34</v>
      </c>
      <c r="C142" s="157" t="s">
        <v>107</v>
      </c>
      <c r="D142" s="82"/>
      <c r="E142" s="131"/>
      <c r="F142" s="82"/>
      <c r="G142" s="82"/>
      <c r="H142" s="131"/>
      <c r="I142" s="131"/>
      <c r="J142" s="82"/>
      <c r="K142" s="129"/>
    </row>
    <row r="143" spans="1:11" s="46" customFormat="1" ht="11.25">
      <c r="A143" s="231"/>
      <c r="B143" s="237"/>
      <c r="C143" s="79"/>
      <c r="D143" s="135">
        <v>2</v>
      </c>
      <c r="E143" s="80"/>
      <c r="F143" s="135"/>
      <c r="G143" s="135"/>
      <c r="H143" s="80">
        <f>D143</f>
        <v>2</v>
      </c>
      <c r="I143" s="80"/>
      <c r="J143" s="135"/>
      <c r="K143" s="133"/>
    </row>
    <row r="144" spans="1:11" s="46" customFormat="1" ht="12.75">
      <c r="A144" s="232"/>
      <c r="B144" s="238"/>
      <c r="C144" s="139"/>
      <c r="D144" s="140"/>
      <c r="E144" s="141"/>
      <c r="F144" s="94"/>
      <c r="G144" s="94"/>
      <c r="H144" s="141"/>
      <c r="I144" s="142">
        <f>SUM(H143:H143)</f>
        <v>2</v>
      </c>
      <c r="J144" s="142">
        <v>137.78</v>
      </c>
      <c r="K144" s="143">
        <f>I144*J144</f>
        <v>275.56</v>
      </c>
    </row>
    <row r="145" spans="1:11" s="46" customFormat="1" ht="69.75" customHeight="1">
      <c r="A145" s="230">
        <v>8</v>
      </c>
      <c r="B145" s="236" t="s">
        <v>34</v>
      </c>
      <c r="C145" s="157" t="s">
        <v>108</v>
      </c>
      <c r="D145" s="82"/>
      <c r="E145" s="131"/>
      <c r="F145" s="82"/>
      <c r="G145" s="82"/>
      <c r="H145" s="131"/>
      <c r="I145" s="131"/>
      <c r="J145" s="82"/>
      <c r="K145" s="129"/>
    </row>
    <row r="146" spans="1:11" s="46" customFormat="1" ht="11.25">
      <c r="A146" s="231"/>
      <c r="B146" s="237"/>
      <c r="C146" s="79"/>
      <c r="D146" s="135">
        <v>2</v>
      </c>
      <c r="E146" s="80"/>
      <c r="F146" s="135"/>
      <c r="G146" s="135"/>
      <c r="H146" s="80">
        <f>D146</f>
        <v>2</v>
      </c>
      <c r="I146" s="80"/>
      <c r="J146" s="135"/>
      <c r="K146" s="133"/>
    </row>
    <row r="147" spans="1:11" s="46" customFormat="1" ht="12.75">
      <c r="A147" s="232"/>
      <c r="B147" s="238"/>
      <c r="C147" s="139"/>
      <c r="D147" s="140"/>
      <c r="E147" s="141"/>
      <c r="F147" s="94"/>
      <c r="G147" s="94"/>
      <c r="H147" s="141"/>
      <c r="I147" s="142">
        <f>SUM(H146:H146)</f>
        <v>2</v>
      </c>
      <c r="J147" s="142">
        <v>137.78</v>
      </c>
      <c r="K147" s="143">
        <f>I147*J147</f>
        <v>275.56</v>
      </c>
    </row>
    <row r="148" spans="1:11" s="46" customFormat="1" ht="69.75" customHeight="1">
      <c r="A148" s="230">
        <v>9</v>
      </c>
      <c r="B148" s="236" t="s">
        <v>34</v>
      </c>
      <c r="C148" s="157" t="s">
        <v>109</v>
      </c>
      <c r="D148" s="82"/>
      <c r="E148" s="131"/>
      <c r="F148" s="82"/>
      <c r="G148" s="82"/>
      <c r="H148" s="131"/>
      <c r="I148" s="131"/>
      <c r="J148" s="82"/>
      <c r="K148" s="129"/>
    </row>
    <row r="149" spans="1:11" s="46" customFormat="1" ht="11.25">
      <c r="A149" s="231"/>
      <c r="B149" s="237"/>
      <c r="C149" s="79"/>
      <c r="D149" s="135">
        <v>2</v>
      </c>
      <c r="E149" s="80"/>
      <c r="F149" s="135"/>
      <c r="G149" s="135"/>
      <c r="H149" s="80">
        <f>D149</f>
        <v>2</v>
      </c>
      <c r="I149" s="80"/>
      <c r="J149" s="135"/>
      <c r="K149" s="133"/>
    </row>
    <row r="150" spans="1:11" s="46" customFormat="1" ht="12.75">
      <c r="A150" s="232"/>
      <c r="B150" s="238"/>
      <c r="C150" s="139"/>
      <c r="D150" s="140"/>
      <c r="E150" s="141"/>
      <c r="F150" s="94"/>
      <c r="G150" s="94"/>
      <c r="H150" s="141"/>
      <c r="I150" s="142">
        <f>SUM(H149:H149)</f>
        <v>2</v>
      </c>
      <c r="J150" s="142">
        <v>137.78</v>
      </c>
      <c r="K150" s="143">
        <f>I150*J150</f>
        <v>275.56</v>
      </c>
    </row>
    <row r="151" spans="1:11" s="46" customFormat="1" ht="69.75" customHeight="1">
      <c r="A151" s="230">
        <v>10</v>
      </c>
      <c r="B151" s="236" t="s">
        <v>34</v>
      </c>
      <c r="C151" s="157" t="s">
        <v>110</v>
      </c>
      <c r="D151" s="82"/>
      <c r="E151" s="131"/>
      <c r="F151" s="82"/>
      <c r="G151" s="82"/>
      <c r="H151" s="131"/>
      <c r="I151" s="131"/>
      <c r="J151" s="82"/>
      <c r="K151" s="129"/>
    </row>
    <row r="152" spans="1:11" s="46" customFormat="1" ht="11.25">
      <c r="A152" s="231"/>
      <c r="B152" s="237"/>
      <c r="C152" s="79"/>
      <c r="D152" s="135">
        <v>2</v>
      </c>
      <c r="E152" s="80"/>
      <c r="F152" s="135"/>
      <c r="G152" s="135"/>
      <c r="H152" s="80">
        <f>D152</f>
        <v>2</v>
      </c>
      <c r="I152" s="80"/>
      <c r="J152" s="135"/>
      <c r="K152" s="133"/>
    </row>
    <row r="153" spans="1:11" s="46" customFormat="1" ht="12.75">
      <c r="A153" s="232"/>
      <c r="B153" s="238"/>
      <c r="C153" s="139"/>
      <c r="D153" s="140"/>
      <c r="E153" s="141"/>
      <c r="F153" s="94"/>
      <c r="G153" s="94"/>
      <c r="H153" s="141"/>
      <c r="I153" s="142">
        <f>SUM(H152:H152)</f>
        <v>2</v>
      </c>
      <c r="J153" s="142">
        <v>95.5</v>
      </c>
      <c r="K153" s="143">
        <f>I153*J153</f>
        <v>191</v>
      </c>
    </row>
    <row r="154" spans="1:11" s="46" customFormat="1" ht="69.75" customHeight="1">
      <c r="A154" s="230">
        <v>11</v>
      </c>
      <c r="B154" s="236" t="s">
        <v>34</v>
      </c>
      <c r="C154" s="157" t="s">
        <v>111</v>
      </c>
      <c r="D154" s="82"/>
      <c r="E154" s="131"/>
      <c r="F154" s="82"/>
      <c r="G154" s="82"/>
      <c r="H154" s="131"/>
      <c r="I154" s="131"/>
      <c r="J154" s="82"/>
      <c r="K154" s="129"/>
    </row>
    <row r="155" spans="1:11" s="46" customFormat="1" ht="11.25">
      <c r="A155" s="231"/>
      <c r="B155" s="237"/>
      <c r="C155" s="79"/>
      <c r="D155" s="135">
        <v>2</v>
      </c>
      <c r="E155" s="80"/>
      <c r="F155" s="135"/>
      <c r="G155" s="135"/>
      <c r="H155" s="80">
        <f>D155</f>
        <v>2</v>
      </c>
      <c r="I155" s="80"/>
      <c r="J155" s="135"/>
      <c r="K155" s="133"/>
    </row>
    <row r="156" spans="1:11" s="46" customFormat="1" ht="12.75">
      <c r="A156" s="232"/>
      <c r="B156" s="238"/>
      <c r="C156" s="139"/>
      <c r="D156" s="140"/>
      <c r="E156" s="141"/>
      <c r="F156" s="94"/>
      <c r="G156" s="94"/>
      <c r="H156" s="141"/>
      <c r="I156" s="142">
        <f>SUM(H155:H155)</f>
        <v>2</v>
      </c>
      <c r="J156" s="142">
        <v>94.74</v>
      </c>
      <c r="K156" s="143">
        <f>I156*J156</f>
        <v>189.48</v>
      </c>
    </row>
    <row r="157" spans="1:11" s="46" customFormat="1" ht="69.75" customHeight="1">
      <c r="A157" s="230">
        <v>12</v>
      </c>
      <c r="B157" s="236" t="s">
        <v>34</v>
      </c>
      <c r="C157" s="157" t="s">
        <v>112</v>
      </c>
      <c r="D157" s="82"/>
      <c r="E157" s="131"/>
      <c r="F157" s="82"/>
      <c r="G157" s="82"/>
      <c r="H157" s="131"/>
      <c r="I157" s="131"/>
      <c r="J157" s="82"/>
      <c r="K157" s="129"/>
    </row>
    <row r="158" spans="1:11" s="46" customFormat="1" ht="11.25">
      <c r="A158" s="231"/>
      <c r="B158" s="237"/>
      <c r="C158" s="79"/>
      <c r="D158" s="135">
        <v>2</v>
      </c>
      <c r="E158" s="80"/>
      <c r="F158" s="135"/>
      <c r="G158" s="135"/>
      <c r="H158" s="80">
        <f>D158</f>
        <v>2</v>
      </c>
      <c r="I158" s="80"/>
      <c r="J158" s="135"/>
      <c r="K158" s="133"/>
    </row>
    <row r="159" spans="1:11" s="46" customFormat="1" ht="12.75">
      <c r="A159" s="232"/>
      <c r="B159" s="238"/>
      <c r="C159" s="139"/>
      <c r="D159" s="140"/>
      <c r="E159" s="141"/>
      <c r="F159" s="94"/>
      <c r="G159" s="94"/>
      <c r="H159" s="141"/>
      <c r="I159" s="142">
        <f>SUM(H158:H158)</f>
        <v>2</v>
      </c>
      <c r="J159" s="142">
        <v>111.18</v>
      </c>
      <c r="K159" s="143">
        <f>I159*J159</f>
        <v>222.36</v>
      </c>
    </row>
    <row r="160" spans="1:11" s="46" customFormat="1" ht="69.75" customHeight="1">
      <c r="A160" s="230">
        <v>13</v>
      </c>
      <c r="B160" s="236" t="s">
        <v>34</v>
      </c>
      <c r="C160" s="157" t="s">
        <v>113</v>
      </c>
      <c r="D160" s="82"/>
      <c r="E160" s="131"/>
      <c r="F160" s="82"/>
      <c r="G160" s="82"/>
      <c r="H160" s="131"/>
      <c r="I160" s="131"/>
      <c r="J160" s="82"/>
      <c r="K160" s="129"/>
    </row>
    <row r="161" spans="1:11" s="46" customFormat="1" ht="11.25">
      <c r="A161" s="231"/>
      <c r="B161" s="237"/>
      <c r="C161" s="79"/>
      <c r="D161" s="135">
        <v>2</v>
      </c>
      <c r="E161" s="80"/>
      <c r="F161" s="135"/>
      <c r="G161" s="135"/>
      <c r="H161" s="80">
        <f>D161</f>
        <v>2</v>
      </c>
      <c r="I161" s="80"/>
      <c r="J161" s="135"/>
      <c r="K161" s="133"/>
    </row>
    <row r="162" spans="1:11" s="46" customFormat="1" ht="12.75">
      <c r="A162" s="232"/>
      <c r="B162" s="238"/>
      <c r="C162" s="139"/>
      <c r="D162" s="140"/>
      <c r="E162" s="141"/>
      <c r="F162" s="94"/>
      <c r="G162" s="94"/>
      <c r="H162" s="141"/>
      <c r="I162" s="142">
        <f>SUM(H161:H161)</f>
        <v>2</v>
      </c>
      <c r="J162" s="142">
        <v>111.18</v>
      </c>
      <c r="K162" s="143">
        <f>I162*J162</f>
        <v>222.36</v>
      </c>
    </row>
    <row r="163" spans="1:11" s="46" customFormat="1" ht="69.75" customHeight="1">
      <c r="A163" s="230">
        <v>14</v>
      </c>
      <c r="B163" s="236" t="s">
        <v>34</v>
      </c>
      <c r="C163" s="157" t="s">
        <v>114</v>
      </c>
      <c r="D163" s="82"/>
      <c r="E163" s="131"/>
      <c r="F163" s="82"/>
      <c r="G163" s="82"/>
      <c r="H163" s="131"/>
      <c r="I163" s="131"/>
      <c r="J163" s="82"/>
      <c r="K163" s="129"/>
    </row>
    <row r="164" spans="1:11" s="46" customFormat="1" ht="11.25">
      <c r="A164" s="231"/>
      <c r="B164" s="237"/>
      <c r="C164" s="79"/>
      <c r="D164" s="135">
        <v>2</v>
      </c>
      <c r="E164" s="80"/>
      <c r="F164" s="135"/>
      <c r="G164" s="135"/>
      <c r="H164" s="80">
        <f>D164</f>
        <v>2</v>
      </c>
      <c r="I164" s="80"/>
      <c r="J164" s="135"/>
      <c r="K164" s="133"/>
    </row>
    <row r="165" spans="1:11" s="46" customFormat="1" ht="12.75">
      <c r="A165" s="232"/>
      <c r="B165" s="238"/>
      <c r="C165" s="139"/>
      <c r="D165" s="140"/>
      <c r="E165" s="141"/>
      <c r="F165" s="94"/>
      <c r="G165" s="94"/>
      <c r="H165" s="141"/>
      <c r="I165" s="142">
        <f>SUM(H164:H164)</f>
        <v>2</v>
      </c>
      <c r="J165" s="142">
        <v>111.18</v>
      </c>
      <c r="K165" s="143">
        <f>I165*J165</f>
        <v>222.36</v>
      </c>
    </row>
    <row r="166" spans="1:11" s="46" customFormat="1" ht="79.5" customHeight="1">
      <c r="A166" s="230">
        <v>15</v>
      </c>
      <c r="B166" s="236" t="s">
        <v>34</v>
      </c>
      <c r="C166" s="157" t="s">
        <v>115</v>
      </c>
      <c r="D166" s="82"/>
      <c r="E166" s="131"/>
      <c r="F166" s="82"/>
      <c r="G166" s="82"/>
      <c r="H166" s="131"/>
      <c r="I166" s="131"/>
      <c r="J166" s="82"/>
      <c r="K166" s="129"/>
    </row>
    <row r="167" spans="1:11" s="46" customFormat="1" ht="11.25">
      <c r="A167" s="231"/>
      <c r="B167" s="237"/>
      <c r="C167" s="79"/>
      <c r="D167" s="135">
        <v>3</v>
      </c>
      <c r="E167" s="80"/>
      <c r="F167" s="135"/>
      <c r="G167" s="135"/>
      <c r="H167" s="80">
        <f>D167</f>
        <v>3</v>
      </c>
      <c r="I167" s="80"/>
      <c r="J167" s="135"/>
      <c r="K167" s="133"/>
    </row>
    <row r="168" spans="1:11" s="46" customFormat="1" ht="12.75">
      <c r="A168" s="232"/>
      <c r="B168" s="238"/>
      <c r="C168" s="139"/>
      <c r="D168" s="140"/>
      <c r="E168" s="141"/>
      <c r="F168" s="94"/>
      <c r="G168" s="94"/>
      <c r="H168" s="141"/>
      <c r="I168" s="142">
        <f>SUM(H167:H167)</f>
        <v>3</v>
      </c>
      <c r="J168" s="142">
        <v>134.53</v>
      </c>
      <c r="K168" s="143">
        <f>I168*J168</f>
        <v>403.59000000000003</v>
      </c>
    </row>
    <row r="169" spans="1:11" s="46" customFormat="1" ht="79.5" customHeight="1">
      <c r="A169" s="230">
        <v>16</v>
      </c>
      <c r="B169" s="236" t="s">
        <v>34</v>
      </c>
      <c r="C169" s="157" t="s">
        <v>116</v>
      </c>
      <c r="D169" s="82"/>
      <c r="E169" s="131"/>
      <c r="F169" s="82"/>
      <c r="G169" s="82"/>
      <c r="H169" s="131"/>
      <c r="I169" s="131"/>
      <c r="J169" s="82"/>
      <c r="K169" s="129"/>
    </row>
    <row r="170" spans="1:11" s="46" customFormat="1" ht="11.25">
      <c r="A170" s="231"/>
      <c r="B170" s="237"/>
      <c r="C170" s="79"/>
      <c r="D170" s="135">
        <v>2</v>
      </c>
      <c r="E170" s="80"/>
      <c r="F170" s="135"/>
      <c r="G170" s="135"/>
      <c r="H170" s="80">
        <f>D170</f>
        <v>2</v>
      </c>
      <c r="I170" s="80"/>
      <c r="J170" s="135"/>
      <c r="K170" s="133"/>
    </row>
    <row r="171" spans="1:11" s="46" customFormat="1" ht="12.75">
      <c r="A171" s="232"/>
      <c r="B171" s="238"/>
      <c r="C171" s="139"/>
      <c r="D171" s="140"/>
      <c r="E171" s="141"/>
      <c r="F171" s="94"/>
      <c r="G171" s="94"/>
      <c r="H171" s="141"/>
      <c r="I171" s="142">
        <f>SUM(H170:H170)</f>
        <v>2</v>
      </c>
      <c r="J171" s="142">
        <v>134.53</v>
      </c>
      <c r="K171" s="143">
        <f>I171*J171</f>
        <v>269.06</v>
      </c>
    </row>
    <row r="172" spans="1:11" s="46" customFormat="1" ht="79.5" customHeight="1">
      <c r="A172" s="230">
        <v>17</v>
      </c>
      <c r="B172" s="236" t="s">
        <v>34</v>
      </c>
      <c r="C172" s="157" t="s">
        <v>117</v>
      </c>
      <c r="D172" s="82"/>
      <c r="E172" s="131"/>
      <c r="F172" s="82"/>
      <c r="G172" s="82"/>
      <c r="H172" s="131"/>
      <c r="I172" s="131"/>
      <c r="J172" s="82"/>
      <c r="K172" s="129"/>
    </row>
    <row r="173" spans="1:11" s="46" customFormat="1" ht="11.25">
      <c r="A173" s="231"/>
      <c r="B173" s="237"/>
      <c r="C173" s="79"/>
      <c r="D173" s="135">
        <v>2</v>
      </c>
      <c r="E173" s="80"/>
      <c r="F173" s="135"/>
      <c r="G173" s="135"/>
      <c r="H173" s="80">
        <f>D173</f>
        <v>2</v>
      </c>
      <c r="I173" s="80"/>
      <c r="J173" s="135"/>
      <c r="K173" s="133"/>
    </row>
    <row r="174" spans="1:11" s="46" customFormat="1" ht="12.75">
      <c r="A174" s="232"/>
      <c r="B174" s="238"/>
      <c r="C174" s="139"/>
      <c r="D174" s="140"/>
      <c r="E174" s="141"/>
      <c r="F174" s="94"/>
      <c r="G174" s="94"/>
      <c r="H174" s="141"/>
      <c r="I174" s="142">
        <f>SUM(H173:H173)</f>
        <v>2</v>
      </c>
      <c r="J174" s="142">
        <v>134.53</v>
      </c>
      <c r="K174" s="143">
        <f>I174*J174</f>
        <v>269.06</v>
      </c>
    </row>
    <row r="175" spans="1:11" s="46" customFormat="1" ht="79.5" customHeight="1">
      <c r="A175" s="230">
        <v>18</v>
      </c>
      <c r="B175" s="236" t="s">
        <v>34</v>
      </c>
      <c r="C175" s="157" t="s">
        <v>118</v>
      </c>
      <c r="D175" s="82"/>
      <c r="E175" s="131"/>
      <c r="F175" s="82"/>
      <c r="G175" s="82"/>
      <c r="H175" s="131"/>
      <c r="I175" s="131"/>
      <c r="J175" s="82"/>
      <c r="K175" s="129"/>
    </row>
    <row r="176" spans="1:11" s="46" customFormat="1" ht="11.25">
      <c r="A176" s="231"/>
      <c r="B176" s="237"/>
      <c r="C176" s="79"/>
      <c r="D176" s="135">
        <v>2</v>
      </c>
      <c r="E176" s="80"/>
      <c r="F176" s="135"/>
      <c r="G176" s="135"/>
      <c r="H176" s="80">
        <f>D176</f>
        <v>2</v>
      </c>
      <c r="I176" s="80"/>
      <c r="J176" s="135"/>
      <c r="K176" s="133"/>
    </row>
    <row r="177" spans="1:11" s="46" customFormat="1" ht="12.75">
      <c r="A177" s="232"/>
      <c r="B177" s="238"/>
      <c r="C177" s="139"/>
      <c r="D177" s="140"/>
      <c r="E177" s="141"/>
      <c r="F177" s="94"/>
      <c r="G177" s="94"/>
      <c r="H177" s="141"/>
      <c r="I177" s="142">
        <f>SUM(H176:H176)</f>
        <v>2</v>
      </c>
      <c r="J177" s="142">
        <v>87.88</v>
      </c>
      <c r="K177" s="143">
        <f>I177*J177</f>
        <v>175.76</v>
      </c>
    </row>
    <row r="178" spans="1:11" s="46" customFormat="1" ht="79.5" customHeight="1">
      <c r="A178" s="230">
        <v>19</v>
      </c>
      <c r="B178" s="236" t="s">
        <v>34</v>
      </c>
      <c r="C178" s="157" t="s">
        <v>119</v>
      </c>
      <c r="D178" s="82"/>
      <c r="E178" s="131"/>
      <c r="F178" s="82"/>
      <c r="G178" s="82"/>
      <c r="H178" s="131"/>
      <c r="I178" s="131"/>
      <c r="J178" s="82"/>
      <c r="K178" s="129"/>
    </row>
    <row r="179" spans="1:11" s="46" customFormat="1" ht="11.25">
      <c r="A179" s="231"/>
      <c r="B179" s="237"/>
      <c r="C179" s="79"/>
      <c r="D179" s="135">
        <v>8</v>
      </c>
      <c r="E179" s="80"/>
      <c r="F179" s="135"/>
      <c r="G179" s="135"/>
      <c r="H179" s="80">
        <f>D179</f>
        <v>8</v>
      </c>
      <c r="I179" s="80"/>
      <c r="J179" s="135"/>
      <c r="K179" s="133"/>
    </row>
    <row r="180" spans="1:11" s="46" customFormat="1" ht="12.75">
      <c r="A180" s="232"/>
      <c r="B180" s="238"/>
      <c r="C180" s="139"/>
      <c r="D180" s="140"/>
      <c r="E180" s="141"/>
      <c r="F180" s="94"/>
      <c r="G180" s="94"/>
      <c r="H180" s="141"/>
      <c r="I180" s="142">
        <f>SUM(H179:H179)</f>
        <v>8</v>
      </c>
      <c r="J180" s="142">
        <v>66.23</v>
      </c>
      <c r="K180" s="143">
        <f>I180*J180</f>
        <v>529.84</v>
      </c>
    </row>
    <row r="181" spans="1:11" s="46" customFormat="1" ht="79.5" customHeight="1">
      <c r="A181" s="230">
        <v>20</v>
      </c>
      <c r="B181" s="236" t="s">
        <v>34</v>
      </c>
      <c r="C181" s="157" t="s">
        <v>120</v>
      </c>
      <c r="D181" s="82"/>
      <c r="E181" s="131"/>
      <c r="F181" s="82"/>
      <c r="G181" s="82"/>
      <c r="H181" s="131"/>
      <c r="I181" s="131"/>
      <c r="J181" s="82"/>
      <c r="K181" s="129"/>
    </row>
    <row r="182" spans="1:11" s="46" customFormat="1" ht="11.25">
      <c r="A182" s="231"/>
      <c r="B182" s="237"/>
      <c r="C182" s="79"/>
      <c r="D182" s="135">
        <v>4</v>
      </c>
      <c r="E182" s="80"/>
      <c r="F182" s="135"/>
      <c r="G182" s="135"/>
      <c r="H182" s="80">
        <f>D182</f>
        <v>4</v>
      </c>
      <c r="I182" s="80"/>
      <c r="J182" s="135"/>
      <c r="K182" s="133"/>
    </row>
    <row r="183" spans="1:11" s="46" customFormat="1" ht="12.75">
      <c r="A183" s="232"/>
      <c r="B183" s="238"/>
      <c r="C183" s="139"/>
      <c r="D183" s="140"/>
      <c r="E183" s="141"/>
      <c r="F183" s="94"/>
      <c r="G183" s="94"/>
      <c r="H183" s="141"/>
      <c r="I183" s="142">
        <f>SUM(H182:H182)</f>
        <v>4</v>
      </c>
      <c r="J183" s="142">
        <v>52.34</v>
      </c>
      <c r="K183" s="143">
        <f>I183*J183</f>
        <v>209.36</v>
      </c>
    </row>
    <row r="184" spans="1:11" s="46" customFormat="1" ht="69.75" customHeight="1">
      <c r="A184" s="230">
        <v>21</v>
      </c>
      <c r="B184" s="236" t="s">
        <v>34</v>
      </c>
      <c r="C184" s="157" t="s">
        <v>121</v>
      </c>
      <c r="D184" s="82"/>
      <c r="E184" s="131"/>
      <c r="F184" s="82"/>
      <c r="G184" s="82"/>
      <c r="H184" s="131"/>
      <c r="I184" s="131"/>
      <c r="J184" s="82"/>
      <c r="K184" s="129"/>
    </row>
    <row r="185" spans="1:11" s="46" customFormat="1" ht="11.25">
      <c r="A185" s="231"/>
      <c r="B185" s="237"/>
      <c r="C185" s="79"/>
      <c r="D185" s="135">
        <v>2</v>
      </c>
      <c r="E185" s="80"/>
      <c r="F185" s="135"/>
      <c r="G185" s="135"/>
      <c r="H185" s="80">
        <f>D185</f>
        <v>2</v>
      </c>
      <c r="I185" s="80"/>
      <c r="J185" s="135"/>
      <c r="K185" s="133"/>
    </row>
    <row r="186" spans="1:11" s="46" customFormat="1" ht="12.75">
      <c r="A186" s="232"/>
      <c r="B186" s="238"/>
      <c r="C186" s="139"/>
      <c r="D186" s="140"/>
      <c r="E186" s="141"/>
      <c r="F186" s="94"/>
      <c r="G186" s="94"/>
      <c r="H186" s="141"/>
      <c r="I186" s="142">
        <f>SUM(H185:H185)</f>
        <v>2</v>
      </c>
      <c r="J186" s="142">
        <v>80.78</v>
      </c>
      <c r="K186" s="143">
        <f>I186*J186</f>
        <v>161.56</v>
      </c>
    </row>
    <row r="187" spans="1:11" s="46" customFormat="1" ht="69.75" customHeight="1">
      <c r="A187" s="230">
        <v>22</v>
      </c>
      <c r="B187" s="236" t="s">
        <v>34</v>
      </c>
      <c r="C187" s="157" t="s">
        <v>122</v>
      </c>
      <c r="D187" s="82"/>
      <c r="E187" s="131"/>
      <c r="F187" s="82"/>
      <c r="G187" s="82"/>
      <c r="H187" s="131"/>
      <c r="I187" s="131"/>
      <c r="J187" s="82"/>
      <c r="K187" s="129"/>
    </row>
    <row r="188" spans="1:11" s="46" customFormat="1" ht="11.25">
      <c r="A188" s="231"/>
      <c r="B188" s="237"/>
      <c r="C188" s="79"/>
      <c r="D188" s="135">
        <v>2</v>
      </c>
      <c r="E188" s="80"/>
      <c r="F188" s="135"/>
      <c r="G188" s="135"/>
      <c r="H188" s="80">
        <f>D188</f>
        <v>2</v>
      </c>
      <c r="I188" s="80"/>
      <c r="J188" s="135"/>
      <c r="K188" s="133"/>
    </row>
    <row r="189" spans="1:11" s="46" customFormat="1" ht="12.75">
      <c r="A189" s="232"/>
      <c r="B189" s="238"/>
      <c r="C189" s="139"/>
      <c r="D189" s="140"/>
      <c r="E189" s="141"/>
      <c r="F189" s="94"/>
      <c r="G189" s="94"/>
      <c r="H189" s="141"/>
      <c r="I189" s="142">
        <f>SUM(H188:H188)</f>
        <v>2</v>
      </c>
      <c r="J189" s="142">
        <v>65.9</v>
      </c>
      <c r="K189" s="143">
        <f>I189*J189</f>
        <v>131.8</v>
      </c>
    </row>
    <row r="190" spans="1:11" s="46" customFormat="1" ht="114.75" customHeight="1">
      <c r="A190" s="230">
        <v>23</v>
      </c>
      <c r="B190" s="236" t="s">
        <v>34</v>
      </c>
      <c r="C190" s="157" t="s">
        <v>123</v>
      </c>
      <c r="D190" s="82"/>
      <c r="E190" s="131"/>
      <c r="F190" s="82"/>
      <c r="G190" s="82"/>
      <c r="H190" s="131"/>
      <c r="I190" s="131"/>
      <c r="J190" s="82"/>
      <c r="K190" s="129"/>
    </row>
    <row r="191" spans="1:11" s="46" customFormat="1" ht="11.25">
      <c r="A191" s="231"/>
      <c r="B191" s="237"/>
      <c r="C191" s="79"/>
      <c r="D191" s="135">
        <v>3</v>
      </c>
      <c r="E191" s="80"/>
      <c r="F191" s="135"/>
      <c r="G191" s="135"/>
      <c r="H191" s="80">
        <f>D191</f>
        <v>3</v>
      </c>
      <c r="I191" s="80"/>
      <c r="J191" s="135"/>
      <c r="K191" s="133"/>
    </row>
    <row r="192" spans="1:11" s="46" customFormat="1" ht="12.75">
      <c r="A192" s="232"/>
      <c r="B192" s="238"/>
      <c r="C192" s="139"/>
      <c r="D192" s="140"/>
      <c r="E192" s="141"/>
      <c r="F192" s="94"/>
      <c r="G192" s="94"/>
      <c r="H192" s="141"/>
      <c r="I192" s="142">
        <f>SUM(H191:H191)</f>
        <v>3</v>
      </c>
      <c r="J192" s="142">
        <v>203.86</v>
      </c>
      <c r="K192" s="143">
        <f>I192*J192</f>
        <v>611.58</v>
      </c>
    </row>
    <row r="193" spans="1:11" s="46" customFormat="1" ht="114.75" customHeight="1">
      <c r="A193" s="230">
        <v>24</v>
      </c>
      <c r="B193" s="236" t="s">
        <v>34</v>
      </c>
      <c r="C193" s="157" t="s">
        <v>124</v>
      </c>
      <c r="D193" s="82"/>
      <c r="E193" s="131"/>
      <c r="F193" s="82"/>
      <c r="G193" s="82"/>
      <c r="H193" s="131"/>
      <c r="I193" s="131"/>
      <c r="J193" s="82"/>
      <c r="K193" s="129"/>
    </row>
    <row r="194" spans="1:11" s="46" customFormat="1" ht="11.25">
      <c r="A194" s="231"/>
      <c r="B194" s="237"/>
      <c r="C194" s="79"/>
      <c r="D194" s="135">
        <v>1</v>
      </c>
      <c r="E194" s="80"/>
      <c r="F194" s="135"/>
      <c r="G194" s="135"/>
      <c r="H194" s="80">
        <f>D194</f>
        <v>1</v>
      </c>
      <c r="I194" s="80"/>
      <c r="J194" s="135"/>
      <c r="K194" s="133"/>
    </row>
    <row r="195" spans="1:11" s="46" customFormat="1" ht="12.75">
      <c r="A195" s="232"/>
      <c r="B195" s="238"/>
      <c r="C195" s="139"/>
      <c r="D195" s="140"/>
      <c r="E195" s="141"/>
      <c r="F195" s="94"/>
      <c r="G195" s="94"/>
      <c r="H195" s="141"/>
      <c r="I195" s="142">
        <f>SUM(H194:H194)</f>
        <v>1</v>
      </c>
      <c r="J195" s="142">
        <v>179.73</v>
      </c>
      <c r="K195" s="143">
        <f>I195*J195</f>
        <v>179.73</v>
      </c>
    </row>
    <row r="196" spans="1:11" s="46" customFormat="1" ht="64.5" customHeight="1">
      <c r="A196" s="230">
        <v>25</v>
      </c>
      <c r="B196" s="236" t="s">
        <v>34</v>
      </c>
      <c r="C196" s="157" t="s">
        <v>161</v>
      </c>
      <c r="D196" s="82"/>
      <c r="E196" s="131"/>
      <c r="F196" s="82"/>
      <c r="G196" s="82"/>
      <c r="H196" s="131"/>
      <c r="I196" s="131"/>
      <c r="J196" s="82"/>
      <c r="K196" s="129"/>
    </row>
    <row r="197" spans="1:11" s="46" customFormat="1" ht="11.25">
      <c r="A197" s="231"/>
      <c r="B197" s="237"/>
      <c r="C197" s="79"/>
      <c r="D197" s="135">
        <v>8</v>
      </c>
      <c r="E197" s="80"/>
      <c r="F197" s="135"/>
      <c r="G197" s="135"/>
      <c r="H197" s="80">
        <f>D197</f>
        <v>8</v>
      </c>
      <c r="I197" s="80"/>
      <c r="J197" s="135"/>
      <c r="K197" s="133"/>
    </row>
    <row r="198" spans="1:11" s="46" customFormat="1" ht="12.75">
      <c r="A198" s="232"/>
      <c r="B198" s="238"/>
      <c r="C198" s="139"/>
      <c r="D198" s="140"/>
      <c r="E198" s="141"/>
      <c r="F198" s="94"/>
      <c r="G198" s="94"/>
      <c r="H198" s="141"/>
      <c r="I198" s="142">
        <f>SUM(H197:H197)</f>
        <v>8</v>
      </c>
      <c r="J198" s="142">
        <v>175.34</v>
      </c>
      <c r="K198" s="143">
        <f>I198*J198</f>
        <v>1402.72</v>
      </c>
    </row>
    <row r="199" spans="1:11" s="46" customFormat="1" ht="90" customHeight="1">
      <c r="A199" s="230">
        <v>26</v>
      </c>
      <c r="B199" s="236" t="s">
        <v>34</v>
      </c>
      <c r="C199" s="157" t="s">
        <v>162</v>
      </c>
      <c r="D199" s="82"/>
      <c r="E199" s="131"/>
      <c r="F199" s="82"/>
      <c r="G199" s="82"/>
      <c r="H199" s="131"/>
      <c r="I199" s="131"/>
      <c r="J199" s="82"/>
      <c r="K199" s="129"/>
    </row>
    <row r="200" spans="1:11" s="46" customFormat="1" ht="11.25">
      <c r="A200" s="231"/>
      <c r="B200" s="237"/>
      <c r="C200" s="79"/>
      <c r="D200" s="135">
        <v>5</v>
      </c>
      <c r="E200" s="80"/>
      <c r="F200" s="135"/>
      <c r="G200" s="135"/>
      <c r="H200" s="80">
        <f>D200</f>
        <v>5</v>
      </c>
      <c r="I200" s="80"/>
      <c r="J200" s="135"/>
      <c r="K200" s="133"/>
    </row>
    <row r="201" spans="1:11" s="46" customFormat="1" ht="12.75">
      <c r="A201" s="232"/>
      <c r="B201" s="238"/>
      <c r="C201" s="139"/>
      <c r="D201" s="140"/>
      <c r="E201" s="141"/>
      <c r="F201" s="94"/>
      <c r="G201" s="94"/>
      <c r="H201" s="141"/>
      <c r="I201" s="142">
        <f>SUM(H200:H200)</f>
        <v>5</v>
      </c>
      <c r="J201" s="142">
        <f>235.6+103</f>
        <v>338.6</v>
      </c>
      <c r="K201" s="143">
        <f>I201*J201</f>
        <v>1693</v>
      </c>
    </row>
    <row r="202" spans="1:11" s="46" customFormat="1" ht="124.5" customHeight="1">
      <c r="A202" s="230">
        <v>30</v>
      </c>
      <c r="B202" s="236" t="s">
        <v>34</v>
      </c>
      <c r="C202" s="157" t="s">
        <v>127</v>
      </c>
      <c r="D202" s="132"/>
      <c r="E202" s="154"/>
      <c r="F202" s="82"/>
      <c r="G202" s="82"/>
      <c r="H202" s="131"/>
      <c r="I202" s="131"/>
      <c r="J202" s="132"/>
      <c r="K202" s="129"/>
    </row>
    <row r="203" spans="1:11" s="46" customFormat="1" ht="11.25">
      <c r="A203" s="231"/>
      <c r="B203" s="237"/>
      <c r="C203" s="79"/>
      <c r="D203" s="135">
        <v>15</v>
      </c>
      <c r="E203" s="80"/>
      <c r="F203" s="135"/>
      <c r="G203" s="135"/>
      <c r="H203" s="80">
        <f>D203</f>
        <v>15</v>
      </c>
      <c r="I203" s="80"/>
      <c r="J203" s="136"/>
      <c r="K203" s="133"/>
    </row>
    <row r="204" spans="1:11" s="46" customFormat="1" ht="12.75">
      <c r="A204" s="232"/>
      <c r="B204" s="238"/>
      <c r="C204" s="139"/>
      <c r="D204" s="160"/>
      <c r="E204" s="156"/>
      <c r="F204" s="94"/>
      <c r="G204" s="94"/>
      <c r="H204" s="141"/>
      <c r="I204" s="142">
        <f>SUM(H203:H203)</f>
        <v>15</v>
      </c>
      <c r="J204" s="142">
        <v>350</v>
      </c>
      <c r="K204" s="143">
        <f>I204*J204</f>
        <v>5250</v>
      </c>
    </row>
    <row r="205" spans="1:11" s="46" customFormat="1" ht="124.5" customHeight="1">
      <c r="A205" s="230">
        <v>31</v>
      </c>
      <c r="B205" s="236" t="s">
        <v>34</v>
      </c>
      <c r="C205" s="157" t="s">
        <v>128</v>
      </c>
      <c r="D205" s="132"/>
      <c r="E205" s="154"/>
      <c r="F205" s="82"/>
      <c r="G205" s="82"/>
      <c r="H205" s="131"/>
      <c r="I205" s="131"/>
      <c r="J205" s="82"/>
      <c r="K205" s="129"/>
    </row>
    <row r="206" spans="1:11" s="46" customFormat="1" ht="11.25">
      <c r="A206" s="231"/>
      <c r="B206" s="237"/>
      <c r="C206" s="79"/>
      <c r="D206" s="135">
        <v>12</v>
      </c>
      <c r="E206" s="80"/>
      <c r="F206" s="135"/>
      <c r="G206" s="135"/>
      <c r="H206" s="80">
        <f>D206</f>
        <v>12</v>
      </c>
      <c r="I206" s="80"/>
      <c r="J206" s="135"/>
      <c r="K206" s="133"/>
    </row>
    <row r="207" spans="1:11" s="46" customFormat="1" ht="12.75">
      <c r="A207" s="232"/>
      <c r="B207" s="238"/>
      <c r="C207" s="139"/>
      <c r="D207" s="160"/>
      <c r="E207" s="156"/>
      <c r="F207" s="94"/>
      <c r="G207" s="94"/>
      <c r="H207" s="141"/>
      <c r="I207" s="142">
        <f>SUM(H206:H206)</f>
        <v>12</v>
      </c>
      <c r="J207" s="142">
        <v>350</v>
      </c>
      <c r="K207" s="143">
        <f>I207*J207</f>
        <v>4200</v>
      </c>
    </row>
    <row r="208" spans="1:11" s="46" customFormat="1" ht="114.75" customHeight="1">
      <c r="A208" s="230">
        <v>32</v>
      </c>
      <c r="B208" s="236" t="s">
        <v>34</v>
      </c>
      <c r="C208" s="157" t="s">
        <v>0</v>
      </c>
      <c r="D208" s="132"/>
      <c r="E208" s="154"/>
      <c r="F208" s="82"/>
      <c r="G208" s="82"/>
      <c r="H208" s="131"/>
      <c r="I208" s="131"/>
      <c r="J208" s="82"/>
      <c r="K208" s="129"/>
    </row>
    <row r="209" spans="1:11" s="46" customFormat="1" ht="11.25">
      <c r="A209" s="231"/>
      <c r="B209" s="237"/>
      <c r="C209" s="79"/>
      <c r="D209" s="135">
        <v>27</v>
      </c>
      <c r="E209" s="80"/>
      <c r="F209" s="135"/>
      <c r="G209" s="135"/>
      <c r="H209" s="80">
        <f>D209</f>
        <v>27</v>
      </c>
      <c r="I209" s="80"/>
      <c r="J209" s="135"/>
      <c r="K209" s="133"/>
    </row>
    <row r="210" spans="1:11" s="46" customFormat="1" ht="12.75">
      <c r="A210" s="232"/>
      <c r="B210" s="238"/>
      <c r="C210" s="139"/>
      <c r="D210" s="160"/>
      <c r="E210" s="156"/>
      <c r="F210" s="94"/>
      <c r="G210" s="94"/>
      <c r="H210" s="141"/>
      <c r="I210" s="142">
        <f>SUM(H209:H209)</f>
        <v>27</v>
      </c>
      <c r="J210" s="142">
        <v>45.62</v>
      </c>
      <c r="K210" s="143">
        <f>I210*J210</f>
        <v>1231.74</v>
      </c>
    </row>
    <row r="211" spans="1:11" s="46" customFormat="1" ht="114.75" customHeight="1">
      <c r="A211" s="230">
        <v>33</v>
      </c>
      <c r="B211" s="236" t="s">
        <v>34</v>
      </c>
      <c r="C211" s="157" t="s">
        <v>1</v>
      </c>
      <c r="D211" s="132"/>
      <c r="E211" s="154"/>
      <c r="F211" s="82"/>
      <c r="G211" s="82"/>
      <c r="H211" s="131"/>
      <c r="I211" s="131"/>
      <c r="J211" s="82"/>
      <c r="K211" s="129"/>
    </row>
    <row r="212" spans="1:11" s="46" customFormat="1" ht="11.25">
      <c r="A212" s="231"/>
      <c r="B212" s="237"/>
      <c r="C212" s="79"/>
      <c r="D212" s="135">
        <v>2</v>
      </c>
      <c r="E212" s="80"/>
      <c r="F212" s="135"/>
      <c r="G212" s="135"/>
      <c r="H212" s="80">
        <f>D212</f>
        <v>2</v>
      </c>
      <c r="I212" s="80"/>
      <c r="J212" s="135"/>
      <c r="K212" s="133"/>
    </row>
    <row r="213" spans="1:11" s="46" customFormat="1" ht="12.75">
      <c r="A213" s="232"/>
      <c r="B213" s="238"/>
      <c r="C213" s="139"/>
      <c r="D213" s="160"/>
      <c r="E213" s="156"/>
      <c r="F213" s="94"/>
      <c r="G213" s="94"/>
      <c r="H213" s="141"/>
      <c r="I213" s="142">
        <f>SUM(H212:H212)</f>
        <v>2</v>
      </c>
      <c r="J213" s="142">
        <v>58.02</v>
      </c>
      <c r="K213" s="143">
        <f>I213*J213</f>
        <v>116.04</v>
      </c>
    </row>
    <row r="214" spans="1:11" ht="79.5" customHeight="1">
      <c r="A214" s="230">
        <v>34</v>
      </c>
      <c r="B214" s="233" t="s">
        <v>31</v>
      </c>
      <c r="C214" s="157" t="s">
        <v>126</v>
      </c>
      <c r="D214" s="82"/>
      <c r="E214" s="131"/>
      <c r="F214" s="82"/>
      <c r="G214" s="82"/>
      <c r="H214" s="131"/>
      <c r="I214" s="131"/>
      <c r="J214" s="82"/>
      <c r="K214" s="129"/>
    </row>
    <row r="215" spans="1:11" ht="12.75">
      <c r="A215" s="231"/>
      <c r="B215" s="234"/>
      <c r="C215" s="79"/>
      <c r="D215" s="135">
        <v>1</v>
      </c>
      <c r="E215" s="80">
        <v>50</v>
      </c>
      <c r="F215" s="81">
        <v>1</v>
      </c>
      <c r="G215" s="81">
        <v>0.2</v>
      </c>
      <c r="H215" s="80">
        <f>E215*F215*G215</f>
        <v>10</v>
      </c>
      <c r="I215" s="80"/>
      <c r="J215" s="135"/>
      <c r="K215" s="133"/>
    </row>
    <row r="216" spans="1:11" ht="12.75">
      <c r="A216" s="232"/>
      <c r="B216" s="235"/>
      <c r="C216" s="139"/>
      <c r="D216" s="140"/>
      <c r="E216" s="141"/>
      <c r="F216" s="94"/>
      <c r="G216" s="94"/>
      <c r="H216" s="141"/>
      <c r="I216" s="142">
        <f>SUM(H215:H215)</f>
        <v>10</v>
      </c>
      <c r="J216" s="142">
        <v>102.99</v>
      </c>
      <c r="K216" s="143">
        <f>I216*J216</f>
        <v>1029.8999999999999</v>
      </c>
    </row>
    <row r="217" spans="1:11" ht="159.75" customHeight="1">
      <c r="A217" s="230">
        <v>35</v>
      </c>
      <c r="B217" s="236" t="s">
        <v>13</v>
      </c>
      <c r="C217" s="157" t="s">
        <v>163</v>
      </c>
      <c r="D217" s="82"/>
      <c r="E217" s="193"/>
      <c r="F217" s="82"/>
      <c r="G217" s="82"/>
      <c r="H217" s="82"/>
      <c r="I217" s="82"/>
      <c r="J217" s="82"/>
      <c r="K217" s="129"/>
    </row>
    <row r="218" spans="1:11" ht="12.75">
      <c r="A218" s="231"/>
      <c r="B218" s="237"/>
      <c r="C218" s="79" t="s">
        <v>100</v>
      </c>
      <c r="D218" s="135">
        <v>2</v>
      </c>
      <c r="E218" s="80">
        <v>90</v>
      </c>
      <c r="F218" s="81"/>
      <c r="G218" s="135"/>
      <c r="H218" s="80">
        <f>D218*E218</f>
        <v>180</v>
      </c>
      <c r="I218" s="135"/>
      <c r="J218" s="135"/>
      <c r="K218" s="133"/>
    </row>
    <row r="219" spans="1:11" ht="12.75">
      <c r="A219" s="232"/>
      <c r="B219" s="238"/>
      <c r="C219" s="139"/>
      <c r="D219" s="140"/>
      <c r="E219" s="191"/>
      <c r="F219" s="94"/>
      <c r="G219" s="94"/>
      <c r="H219" s="94"/>
      <c r="I219" s="159">
        <f>SUM(H218:H218)</f>
        <v>180</v>
      </c>
      <c r="J219" s="159">
        <v>13</v>
      </c>
      <c r="K219" s="143">
        <f>I219*J219</f>
        <v>2340</v>
      </c>
    </row>
    <row r="220" spans="1:11" ht="12.75">
      <c r="A220" s="22"/>
      <c r="B220" s="23"/>
      <c r="D220" s="22"/>
      <c r="E220" s="92"/>
      <c r="F220" s="93"/>
      <c r="G220" s="93"/>
      <c r="H220" s="92"/>
      <c r="I220" s="32"/>
      <c r="J220" s="124"/>
      <c r="K220" s="25"/>
    </row>
    <row r="221" spans="1:11" ht="12.75">
      <c r="A221" s="49"/>
      <c r="B221" s="50"/>
      <c r="C221" s="89" t="s">
        <v>86</v>
      </c>
      <c r="D221" s="49"/>
      <c r="E221" s="90"/>
      <c r="F221" s="91"/>
      <c r="G221" s="91"/>
      <c r="H221" s="90"/>
      <c r="I221" s="51"/>
      <c r="J221" s="123"/>
      <c r="K221" s="53">
        <f>SUM(K124:K220)</f>
        <v>27925.45</v>
      </c>
    </row>
    <row r="222" spans="1:11" ht="12.75">
      <c r="A222" s="22"/>
      <c r="B222" s="23"/>
      <c r="D222" s="22"/>
      <c r="E222" s="92"/>
      <c r="F222" s="93"/>
      <c r="G222" s="93"/>
      <c r="H222" s="92"/>
      <c r="I222" s="32"/>
      <c r="J222" s="124"/>
      <c r="K222" s="25"/>
    </row>
    <row r="223" spans="1:11" s="96" customFormat="1" ht="12.75">
      <c r="A223" s="22"/>
      <c r="B223" s="23"/>
      <c r="C223" s="26"/>
      <c r="D223" s="22"/>
      <c r="E223" s="92"/>
      <c r="F223" s="93"/>
      <c r="G223" s="93"/>
      <c r="H223" s="92"/>
      <c r="I223" s="32"/>
      <c r="J223" s="124"/>
      <c r="K223" s="25"/>
    </row>
    <row r="224" spans="1:11" s="96" customFormat="1" ht="12.75">
      <c r="A224" s="144">
        <v>5</v>
      </c>
      <c r="B224" s="145"/>
      <c r="C224" s="146" t="s">
        <v>87</v>
      </c>
      <c r="D224" s="147"/>
      <c r="E224" s="148"/>
      <c r="F224" s="147"/>
      <c r="G224" s="147"/>
      <c r="H224" s="148"/>
      <c r="I224" s="148"/>
      <c r="J224" s="149"/>
      <c r="K224" s="150"/>
    </row>
    <row r="225" spans="1:11" s="96" customFormat="1" ht="67.5">
      <c r="A225" s="231">
        <v>2</v>
      </c>
      <c r="B225" s="234" t="s">
        <v>30</v>
      </c>
      <c r="C225" s="157" t="s">
        <v>92</v>
      </c>
      <c r="D225" s="135"/>
      <c r="E225" s="135"/>
      <c r="F225" s="135"/>
      <c r="G225" s="135"/>
      <c r="H225" s="135"/>
      <c r="I225" s="80"/>
      <c r="J225" s="135"/>
      <c r="K225" s="129"/>
    </row>
    <row r="226" spans="1:11" ht="12.75">
      <c r="A226" s="231"/>
      <c r="B226" s="234"/>
      <c r="C226" s="79"/>
      <c r="D226" s="135">
        <v>1</v>
      </c>
      <c r="E226" s="81">
        <v>160</v>
      </c>
      <c r="F226" s="135"/>
      <c r="G226" s="135"/>
      <c r="H226" s="81">
        <f>E226</f>
        <v>160</v>
      </c>
      <c r="I226" s="80"/>
      <c r="J226" s="135"/>
      <c r="K226" s="133"/>
    </row>
    <row r="227" spans="1:11" ht="12.75">
      <c r="A227" s="232"/>
      <c r="B227" s="235"/>
      <c r="C227" s="139"/>
      <c r="D227" s="140"/>
      <c r="E227" s="94"/>
      <c r="F227" s="94"/>
      <c r="G227" s="94"/>
      <c r="H227" s="153"/>
      <c r="I227" s="142">
        <f>SUM(H226:H226)</f>
        <v>160</v>
      </c>
      <c r="J227" s="142">
        <v>48.42</v>
      </c>
      <c r="K227" s="143">
        <f>I227*J227</f>
        <v>7747.200000000001</v>
      </c>
    </row>
    <row r="228" spans="1:11" ht="79.5" customHeight="1">
      <c r="A228" s="230">
        <v>4</v>
      </c>
      <c r="B228" s="233" t="s">
        <v>31</v>
      </c>
      <c r="C228" s="157" t="s">
        <v>126</v>
      </c>
      <c r="D228" s="82"/>
      <c r="E228" s="131"/>
      <c r="F228" s="82"/>
      <c r="G228" s="82"/>
      <c r="H228" s="131"/>
      <c r="I228" s="131"/>
      <c r="J228" s="82"/>
      <c r="K228" s="129"/>
    </row>
    <row r="229" spans="1:11" ht="12.75">
      <c r="A229" s="231"/>
      <c r="B229" s="234"/>
      <c r="C229" s="79"/>
      <c r="D229" s="135">
        <v>1</v>
      </c>
      <c r="E229" s="80">
        <v>50</v>
      </c>
      <c r="F229" s="81">
        <v>1</v>
      </c>
      <c r="G229" s="81">
        <v>0.2</v>
      </c>
      <c r="H229" s="80">
        <f>E229*F229*G229</f>
        <v>10</v>
      </c>
      <c r="I229" s="80"/>
      <c r="J229" s="135"/>
      <c r="K229" s="133"/>
    </row>
    <row r="230" spans="1:11" ht="12.75">
      <c r="A230" s="232"/>
      <c r="B230" s="235"/>
      <c r="C230" s="139"/>
      <c r="D230" s="140"/>
      <c r="E230" s="141"/>
      <c r="F230" s="94"/>
      <c r="G230" s="94"/>
      <c r="H230" s="141"/>
      <c r="I230" s="142">
        <f>SUM(H229:H229)</f>
        <v>10</v>
      </c>
      <c r="J230" s="142">
        <v>102.99</v>
      </c>
      <c r="K230" s="143">
        <f>I230*J230</f>
        <v>1029.8999999999999</v>
      </c>
    </row>
    <row r="231" spans="1:11" ht="64.5" customHeight="1">
      <c r="A231" s="230">
        <v>5</v>
      </c>
      <c r="B231" s="233" t="s">
        <v>34</v>
      </c>
      <c r="C231" s="157" t="s">
        <v>164</v>
      </c>
      <c r="D231" s="132"/>
      <c r="E231" s="188"/>
      <c r="F231" s="82"/>
      <c r="G231" s="82"/>
      <c r="H231" s="131"/>
      <c r="I231" s="131"/>
      <c r="J231" s="132"/>
      <c r="K231" s="129"/>
    </row>
    <row r="232" spans="1:11" ht="12.75">
      <c r="A232" s="231"/>
      <c r="B232" s="234"/>
      <c r="C232" s="79"/>
      <c r="D232" s="135">
        <v>4</v>
      </c>
      <c r="E232" s="179"/>
      <c r="F232" s="135"/>
      <c r="G232" s="135"/>
      <c r="H232" s="80">
        <f>D232</f>
        <v>4</v>
      </c>
      <c r="I232" s="80"/>
      <c r="J232" s="135"/>
      <c r="K232" s="133"/>
    </row>
    <row r="233" spans="1:11" ht="12.75">
      <c r="A233" s="232"/>
      <c r="B233" s="235"/>
      <c r="C233" s="139"/>
      <c r="D233" s="160"/>
      <c r="E233" s="189"/>
      <c r="F233" s="94"/>
      <c r="G233" s="94"/>
      <c r="H233" s="141"/>
      <c r="I233" s="142">
        <f>SUM(H232:H232)</f>
        <v>4</v>
      </c>
      <c r="J233" s="142">
        <v>175.34</v>
      </c>
      <c r="K233" s="143">
        <f>I233*J233</f>
        <v>701.36</v>
      </c>
    </row>
    <row r="234" spans="1:11" s="46" customFormat="1" ht="114.75" customHeight="1">
      <c r="A234" s="230">
        <v>6</v>
      </c>
      <c r="B234" s="233" t="s">
        <v>34</v>
      </c>
      <c r="C234" s="157" t="s">
        <v>171</v>
      </c>
      <c r="D234" s="132"/>
      <c r="E234" s="188"/>
      <c r="F234" s="82"/>
      <c r="G234" s="82"/>
      <c r="H234" s="131"/>
      <c r="I234" s="131"/>
      <c r="J234" s="82"/>
      <c r="K234" s="129"/>
    </row>
    <row r="235" spans="1:11" s="46" customFormat="1" ht="11.25">
      <c r="A235" s="231"/>
      <c r="B235" s="234"/>
      <c r="C235" s="79"/>
      <c r="D235" s="135">
        <v>5</v>
      </c>
      <c r="E235" s="179"/>
      <c r="F235" s="135"/>
      <c r="G235" s="135"/>
      <c r="H235" s="80">
        <f>D235</f>
        <v>5</v>
      </c>
      <c r="I235" s="80"/>
      <c r="J235" s="135"/>
      <c r="K235" s="133"/>
    </row>
    <row r="236" spans="1:11" s="46" customFormat="1" ht="12.75">
      <c r="A236" s="232"/>
      <c r="B236" s="235"/>
      <c r="C236" s="139"/>
      <c r="D236" s="160"/>
      <c r="E236" s="189"/>
      <c r="F236" s="94"/>
      <c r="G236" s="94"/>
      <c r="H236" s="141"/>
      <c r="I236" s="142">
        <f>SUM(H235:H235)</f>
        <v>5</v>
      </c>
      <c r="J236" s="142">
        <v>1114.57</v>
      </c>
      <c r="K236" s="143">
        <f>I236*J236</f>
        <v>5572.849999999999</v>
      </c>
    </row>
    <row r="237" spans="1:11" ht="158.25" customHeight="1">
      <c r="A237" s="230">
        <v>8</v>
      </c>
      <c r="B237" s="233" t="s">
        <v>32</v>
      </c>
      <c r="C237" s="157" t="s">
        <v>166</v>
      </c>
      <c r="D237" s="82"/>
      <c r="E237" s="193"/>
      <c r="F237" s="82"/>
      <c r="G237" s="82"/>
      <c r="H237" s="82"/>
      <c r="I237" s="82"/>
      <c r="J237" s="82"/>
      <c r="K237" s="129"/>
    </row>
    <row r="238" spans="1:11" ht="12.75">
      <c r="A238" s="231"/>
      <c r="B238" s="234"/>
      <c r="C238" s="79" t="s">
        <v>90</v>
      </c>
      <c r="D238" s="135">
        <v>2</v>
      </c>
      <c r="E238" s="80">
        <v>50</v>
      </c>
      <c r="F238" s="81"/>
      <c r="G238" s="81"/>
      <c r="H238" s="80">
        <f>D238*E238</f>
        <v>100</v>
      </c>
      <c r="I238" s="135"/>
      <c r="J238" s="136"/>
      <c r="K238" s="133"/>
    </row>
    <row r="239" spans="1:11" ht="12.75">
      <c r="A239" s="232"/>
      <c r="B239" s="235"/>
      <c r="C239" s="139"/>
      <c r="D239" s="140"/>
      <c r="E239" s="94"/>
      <c r="F239" s="94"/>
      <c r="G239" s="194"/>
      <c r="H239" s="94"/>
      <c r="I239" s="159">
        <f>SUM(H238:H238)</f>
        <v>100</v>
      </c>
      <c r="J239" s="159">
        <v>20</v>
      </c>
      <c r="K239" s="143">
        <f>I239*J239</f>
        <v>2000</v>
      </c>
    </row>
    <row r="240" spans="1:11" ht="159.75" customHeight="1">
      <c r="A240" s="230">
        <v>9</v>
      </c>
      <c r="B240" s="233" t="s">
        <v>32</v>
      </c>
      <c r="C240" s="157" t="s">
        <v>167</v>
      </c>
      <c r="D240" s="82"/>
      <c r="E240" s="131"/>
      <c r="F240" s="82"/>
      <c r="G240" s="81"/>
      <c r="H240" s="131"/>
      <c r="I240" s="131"/>
      <c r="J240" s="132"/>
      <c r="K240" s="129"/>
    </row>
    <row r="241" spans="1:11" ht="12.75">
      <c r="A241" s="231"/>
      <c r="B241" s="234"/>
      <c r="C241" s="79" t="s">
        <v>90</v>
      </c>
      <c r="D241" s="135">
        <v>2</v>
      </c>
      <c r="E241" s="80">
        <v>110</v>
      </c>
      <c r="F241" s="81"/>
      <c r="G241" s="81"/>
      <c r="H241" s="80">
        <f>D241*E241</f>
        <v>220</v>
      </c>
      <c r="I241" s="80"/>
      <c r="J241" s="136"/>
      <c r="K241" s="133"/>
    </row>
    <row r="242" spans="1:11" ht="12.75">
      <c r="A242" s="232"/>
      <c r="B242" s="235"/>
      <c r="C242" s="139"/>
      <c r="D242" s="140"/>
      <c r="E242" s="141"/>
      <c r="F242" s="94"/>
      <c r="G242" s="94"/>
      <c r="H242" s="141"/>
      <c r="I242" s="142">
        <f>SUM(H241:H241)</f>
        <v>220</v>
      </c>
      <c r="J242" s="142">
        <v>38</v>
      </c>
      <c r="K242" s="143">
        <f>I242*J242</f>
        <v>8360</v>
      </c>
    </row>
    <row r="243" spans="1:11" ht="12.75">
      <c r="A243" s="22"/>
      <c r="B243" s="23"/>
      <c r="D243" s="22"/>
      <c r="E243" s="92"/>
      <c r="F243" s="93"/>
      <c r="G243" s="93"/>
      <c r="H243" s="92"/>
      <c r="I243" s="32"/>
      <c r="J243" s="124"/>
      <c r="K243" s="25"/>
    </row>
    <row r="244" spans="1:11" ht="12.75">
      <c r="A244" s="49"/>
      <c r="B244" s="50"/>
      <c r="C244" s="89" t="s">
        <v>87</v>
      </c>
      <c r="D244" s="49"/>
      <c r="E244" s="90"/>
      <c r="F244" s="91"/>
      <c r="G244" s="91"/>
      <c r="H244" s="90"/>
      <c r="I244" s="51"/>
      <c r="J244" s="123"/>
      <c r="K244" s="53">
        <f>SUM(K225:K243)</f>
        <v>25411.31</v>
      </c>
    </row>
    <row r="245" spans="1:11" ht="12.75">
      <c r="A245" s="22"/>
      <c r="B245" s="23"/>
      <c r="D245" s="22"/>
      <c r="E245" s="92"/>
      <c r="F245" s="93"/>
      <c r="G245" s="93"/>
      <c r="H245" s="92"/>
      <c r="I245" s="32"/>
      <c r="J245" s="124"/>
      <c r="K245" s="25"/>
    </row>
    <row r="246" spans="1:11" s="96" customFormat="1" ht="12.75">
      <c r="A246" s="22"/>
      <c r="B246" s="23"/>
      <c r="C246" s="26"/>
      <c r="D246" s="22"/>
      <c r="E246" s="92"/>
      <c r="F246" s="93"/>
      <c r="G246" s="93"/>
      <c r="H246" s="92"/>
      <c r="I246" s="32"/>
      <c r="J246" s="124"/>
      <c r="K246" s="25"/>
    </row>
    <row r="247" spans="1:11" s="96" customFormat="1" ht="12.75">
      <c r="A247" s="144">
        <v>6</v>
      </c>
      <c r="B247" s="145"/>
      <c r="C247" s="146" t="s">
        <v>88</v>
      </c>
      <c r="D247" s="147"/>
      <c r="E247" s="148"/>
      <c r="F247" s="147"/>
      <c r="G247" s="147"/>
      <c r="H247" s="148"/>
      <c r="I247" s="148"/>
      <c r="J247" s="149"/>
      <c r="K247" s="150"/>
    </row>
    <row r="248" spans="1:11" s="96" customFormat="1" ht="67.5">
      <c r="A248" s="231">
        <v>1</v>
      </c>
      <c r="B248" s="234" t="s">
        <v>30</v>
      </c>
      <c r="C248" s="157" t="s">
        <v>93</v>
      </c>
      <c r="D248" s="135"/>
      <c r="E248" s="135"/>
      <c r="F248" s="135"/>
      <c r="G248" s="135"/>
      <c r="H248" s="135"/>
      <c r="I248" s="80"/>
      <c r="J248" s="136"/>
      <c r="K248" s="129"/>
    </row>
    <row r="249" spans="1:11" ht="12.75">
      <c r="A249" s="231"/>
      <c r="B249" s="234"/>
      <c r="C249" s="79"/>
      <c r="D249" s="135">
        <v>1</v>
      </c>
      <c r="E249" s="81">
        <v>22</v>
      </c>
      <c r="F249" s="135"/>
      <c r="G249" s="135"/>
      <c r="H249" s="81">
        <f>E249</f>
        <v>22</v>
      </c>
      <c r="I249" s="80"/>
      <c r="J249" s="136"/>
      <c r="K249" s="133"/>
    </row>
    <row r="250" spans="1:11" ht="12.75">
      <c r="A250" s="232"/>
      <c r="B250" s="235"/>
      <c r="C250" s="139"/>
      <c r="D250" s="160"/>
      <c r="E250" s="152"/>
      <c r="F250" s="94"/>
      <c r="G250" s="94"/>
      <c r="H250" s="153"/>
      <c r="I250" s="142">
        <f>SUM(H249:H249)</f>
        <v>22</v>
      </c>
      <c r="J250" s="142">
        <v>32.49</v>
      </c>
      <c r="K250" s="143">
        <f>I250*J250</f>
        <v>714.7800000000001</v>
      </c>
    </row>
    <row r="251" spans="1:11" s="96" customFormat="1" ht="67.5">
      <c r="A251" s="231">
        <v>2</v>
      </c>
      <c r="B251" s="234" t="s">
        <v>30</v>
      </c>
      <c r="C251" s="157" t="s">
        <v>99</v>
      </c>
      <c r="D251" s="136"/>
      <c r="E251" s="136"/>
      <c r="F251" s="135"/>
      <c r="G251" s="135"/>
      <c r="H251" s="135"/>
      <c r="I251" s="80"/>
      <c r="J251" s="135"/>
      <c r="K251" s="129"/>
    </row>
    <row r="252" spans="1:11" ht="12.75">
      <c r="A252" s="231"/>
      <c r="B252" s="234"/>
      <c r="C252" s="79"/>
      <c r="D252" s="135">
        <v>1</v>
      </c>
      <c r="E252" s="81">
        <v>60</v>
      </c>
      <c r="F252" s="135"/>
      <c r="G252" s="135"/>
      <c r="H252" s="81">
        <f>E252</f>
        <v>60</v>
      </c>
      <c r="I252" s="80"/>
      <c r="J252" s="135"/>
      <c r="K252" s="133"/>
    </row>
    <row r="253" spans="1:11" ht="12.75">
      <c r="A253" s="232"/>
      <c r="B253" s="235"/>
      <c r="C253" s="139"/>
      <c r="D253" s="160"/>
      <c r="E253" s="152"/>
      <c r="F253" s="94"/>
      <c r="G253" s="94"/>
      <c r="H253" s="153"/>
      <c r="I253" s="142">
        <f>SUM(H252:H252)</f>
        <v>60</v>
      </c>
      <c r="J253" s="142">
        <v>25.56</v>
      </c>
      <c r="K253" s="143">
        <f>I253*J253</f>
        <v>1533.6</v>
      </c>
    </row>
    <row r="254" spans="1:11" ht="79.5" customHeight="1">
      <c r="A254" s="230">
        <v>3</v>
      </c>
      <c r="B254" s="233" t="s">
        <v>31</v>
      </c>
      <c r="C254" s="157" t="s">
        <v>94</v>
      </c>
      <c r="D254" s="132"/>
      <c r="E254" s="154"/>
      <c r="F254" s="82"/>
      <c r="G254" s="82"/>
      <c r="H254" s="131"/>
      <c r="I254" s="131"/>
      <c r="J254" s="82"/>
      <c r="K254" s="129"/>
    </row>
    <row r="255" spans="1:11" ht="12.75">
      <c r="A255" s="231"/>
      <c r="B255" s="234"/>
      <c r="C255" s="79"/>
      <c r="D255" s="135">
        <v>1</v>
      </c>
      <c r="E255" s="80">
        <v>50</v>
      </c>
      <c r="F255" s="81">
        <v>1</v>
      </c>
      <c r="G255" s="81">
        <v>0.2</v>
      </c>
      <c r="H255" s="80">
        <f>E255*F255*G255</f>
        <v>10</v>
      </c>
      <c r="I255" s="80"/>
      <c r="J255" s="135"/>
      <c r="K255" s="133"/>
    </row>
    <row r="256" spans="1:11" ht="12.75">
      <c r="A256" s="232"/>
      <c r="B256" s="235"/>
      <c r="C256" s="139"/>
      <c r="D256" s="160"/>
      <c r="E256" s="156"/>
      <c r="F256" s="94"/>
      <c r="G256" s="94"/>
      <c r="H256" s="141"/>
      <c r="I256" s="142">
        <f>SUM(H255:H255)</f>
        <v>10</v>
      </c>
      <c r="J256" s="142">
        <v>102.99</v>
      </c>
      <c r="K256" s="143">
        <f>I256*J256</f>
        <v>1029.8999999999999</v>
      </c>
    </row>
    <row r="257" spans="1:11" ht="69.75" customHeight="1">
      <c r="A257" s="230">
        <v>4</v>
      </c>
      <c r="B257" s="233" t="s">
        <v>34</v>
      </c>
      <c r="C257" s="157" t="s">
        <v>84</v>
      </c>
      <c r="D257" s="132"/>
      <c r="E257" s="154"/>
      <c r="F257" s="82"/>
      <c r="G257" s="82"/>
      <c r="H257" s="131"/>
      <c r="I257" s="131"/>
      <c r="J257" s="82"/>
      <c r="K257" s="129"/>
    </row>
    <row r="258" spans="1:11" ht="12.75">
      <c r="A258" s="231"/>
      <c r="B258" s="234"/>
      <c r="C258" s="79"/>
      <c r="D258" s="135">
        <v>2</v>
      </c>
      <c r="E258" s="155"/>
      <c r="F258" s="135"/>
      <c r="G258" s="135"/>
      <c r="H258" s="80">
        <f>D258</f>
        <v>2</v>
      </c>
      <c r="I258" s="80"/>
      <c r="J258" s="135"/>
      <c r="K258" s="133"/>
    </row>
    <row r="259" spans="1:11" ht="12.75">
      <c r="A259" s="232"/>
      <c r="B259" s="235"/>
      <c r="C259" s="139"/>
      <c r="D259" s="160"/>
      <c r="E259" s="156"/>
      <c r="F259" s="94"/>
      <c r="G259" s="94"/>
      <c r="H259" s="141"/>
      <c r="I259" s="142">
        <f>SUM(H258:H258)</f>
        <v>2</v>
      </c>
      <c r="J259" s="142">
        <v>175.34</v>
      </c>
      <c r="K259" s="143">
        <f>I259*J259</f>
        <v>350.68</v>
      </c>
    </row>
    <row r="260" spans="1:11" s="46" customFormat="1" ht="114.75" customHeight="1">
      <c r="A260" s="230">
        <v>5</v>
      </c>
      <c r="B260" s="233" t="s">
        <v>34</v>
      </c>
      <c r="C260" s="157" t="s">
        <v>170</v>
      </c>
      <c r="D260" s="132"/>
      <c r="E260" s="154"/>
      <c r="F260" s="82"/>
      <c r="G260" s="82"/>
      <c r="H260" s="131"/>
      <c r="I260" s="131"/>
      <c r="J260" s="82"/>
      <c r="K260" s="129"/>
    </row>
    <row r="261" spans="1:11" s="46" customFormat="1" ht="11.25">
      <c r="A261" s="231"/>
      <c r="B261" s="234"/>
      <c r="C261" s="79"/>
      <c r="D261" s="135">
        <v>2</v>
      </c>
      <c r="E261" s="155"/>
      <c r="F261" s="135"/>
      <c r="G261" s="135"/>
      <c r="H261" s="80">
        <f>D261</f>
        <v>2</v>
      </c>
      <c r="I261" s="80"/>
      <c r="J261" s="136"/>
      <c r="K261" s="133"/>
    </row>
    <row r="262" spans="1:11" s="46" customFormat="1" ht="12.75">
      <c r="A262" s="232"/>
      <c r="B262" s="235"/>
      <c r="C262" s="139"/>
      <c r="D262" s="160"/>
      <c r="E262" s="156"/>
      <c r="F262" s="94"/>
      <c r="G262" s="94"/>
      <c r="H262" s="141"/>
      <c r="I262" s="142">
        <f>SUM(H261:H261)</f>
        <v>2</v>
      </c>
      <c r="J262" s="142">
        <v>635.75</v>
      </c>
      <c r="K262" s="143">
        <f>I262*J262</f>
        <v>1271.5</v>
      </c>
    </row>
    <row r="263" spans="1:11" s="46" customFormat="1" ht="90" customHeight="1">
      <c r="A263" s="230">
        <v>5</v>
      </c>
      <c r="B263" s="233" t="s">
        <v>34</v>
      </c>
      <c r="C263" s="157" t="s">
        <v>168</v>
      </c>
      <c r="D263" s="132"/>
      <c r="E263" s="154"/>
      <c r="F263" s="82"/>
      <c r="G263" s="82"/>
      <c r="H263" s="131"/>
      <c r="I263" s="131"/>
      <c r="J263" s="82"/>
      <c r="K263" s="129"/>
    </row>
    <row r="264" spans="1:11" s="46" customFormat="1" ht="11.25">
      <c r="A264" s="231"/>
      <c r="B264" s="234"/>
      <c r="C264" s="79"/>
      <c r="D264" s="135">
        <v>4</v>
      </c>
      <c r="E264" s="155"/>
      <c r="F264" s="135"/>
      <c r="G264" s="135"/>
      <c r="H264" s="80">
        <f>D264</f>
        <v>4</v>
      </c>
      <c r="I264" s="80"/>
      <c r="J264" s="135"/>
      <c r="K264" s="133"/>
    </row>
    <row r="265" spans="1:11" s="46" customFormat="1" ht="12.75">
      <c r="A265" s="232"/>
      <c r="B265" s="235"/>
      <c r="C265" s="139"/>
      <c r="D265" s="160"/>
      <c r="E265" s="156"/>
      <c r="F265" s="94"/>
      <c r="G265" s="94"/>
      <c r="H265" s="141"/>
      <c r="I265" s="142">
        <f>SUM(H264:H264)</f>
        <v>4</v>
      </c>
      <c r="J265" s="142">
        <f>376.08+103</f>
        <v>479.08</v>
      </c>
      <c r="K265" s="143">
        <f>I265*J265</f>
        <v>1916.32</v>
      </c>
    </row>
    <row r="266" spans="1:11" s="46" customFormat="1" ht="90" customHeight="1">
      <c r="A266" s="230">
        <v>5</v>
      </c>
      <c r="B266" s="233" t="s">
        <v>34</v>
      </c>
      <c r="C266" s="157" t="s">
        <v>169</v>
      </c>
      <c r="D266" s="132"/>
      <c r="E266" s="154"/>
      <c r="F266" s="82"/>
      <c r="G266" s="82"/>
      <c r="H266" s="131"/>
      <c r="I266" s="131"/>
      <c r="J266" s="82"/>
      <c r="K266" s="129"/>
    </row>
    <row r="267" spans="1:11" s="46" customFormat="1" ht="11.25">
      <c r="A267" s="231"/>
      <c r="B267" s="234"/>
      <c r="C267" s="79"/>
      <c r="D267" s="135">
        <v>5</v>
      </c>
      <c r="E267" s="155"/>
      <c r="F267" s="135"/>
      <c r="G267" s="135"/>
      <c r="H267" s="80">
        <f>D267</f>
        <v>5</v>
      </c>
      <c r="I267" s="80"/>
      <c r="J267" s="135"/>
      <c r="K267" s="133"/>
    </row>
    <row r="268" spans="1:11" s="46" customFormat="1" ht="12.75">
      <c r="A268" s="232"/>
      <c r="B268" s="235"/>
      <c r="C268" s="139"/>
      <c r="D268" s="160"/>
      <c r="E268" s="156"/>
      <c r="F268" s="94"/>
      <c r="G268" s="94"/>
      <c r="H268" s="141"/>
      <c r="I268" s="142">
        <f>SUM(H267:H267)</f>
        <v>5</v>
      </c>
      <c r="J268" s="142">
        <f>235.6+103</f>
        <v>338.6</v>
      </c>
      <c r="K268" s="143">
        <f>I268*J268</f>
        <v>1693</v>
      </c>
    </row>
    <row r="269" spans="1:11" s="46" customFormat="1" ht="57" customHeight="1">
      <c r="A269" s="230">
        <v>6</v>
      </c>
      <c r="B269" s="233" t="s">
        <v>34</v>
      </c>
      <c r="C269" s="157" t="s">
        <v>172</v>
      </c>
      <c r="D269" s="82"/>
      <c r="E269" s="154"/>
      <c r="F269" s="82"/>
      <c r="G269" s="82"/>
      <c r="H269" s="131"/>
      <c r="I269" s="131"/>
      <c r="J269" s="82"/>
      <c r="K269" s="129"/>
    </row>
    <row r="270" spans="1:11" s="46" customFormat="1" ht="11.25">
      <c r="A270" s="231"/>
      <c r="B270" s="234"/>
      <c r="C270" s="79"/>
      <c r="D270" s="135">
        <v>13</v>
      </c>
      <c r="E270" s="80"/>
      <c r="F270" s="135"/>
      <c r="G270" s="135"/>
      <c r="H270" s="80">
        <f>D270</f>
        <v>13</v>
      </c>
      <c r="I270" s="80"/>
      <c r="J270" s="135"/>
      <c r="K270" s="133"/>
    </row>
    <row r="271" spans="1:11" ht="12.75">
      <c r="A271" s="232"/>
      <c r="B271" s="235"/>
      <c r="C271" s="139"/>
      <c r="D271" s="140"/>
      <c r="E271" s="156"/>
      <c r="F271" s="94"/>
      <c r="G271" s="94"/>
      <c r="H271" s="141"/>
      <c r="I271" s="142">
        <f>SUM(H270:H270)</f>
        <v>13</v>
      </c>
      <c r="J271" s="142">
        <f>163.97+103</f>
        <v>266.97</v>
      </c>
      <c r="K271" s="143">
        <f>I271*J271</f>
        <v>3470.6100000000006</v>
      </c>
    </row>
    <row r="272" spans="1:11" ht="159.75" customHeight="1">
      <c r="A272" s="230">
        <v>7</v>
      </c>
      <c r="B272" s="233" t="s">
        <v>30</v>
      </c>
      <c r="C272" s="157" t="s">
        <v>165</v>
      </c>
      <c r="D272" s="82"/>
      <c r="E272" s="132"/>
      <c r="F272" s="82"/>
      <c r="G272" s="82"/>
      <c r="H272" s="82"/>
      <c r="I272" s="82"/>
      <c r="J272" s="82"/>
      <c r="K272" s="129"/>
    </row>
    <row r="273" spans="1:11" ht="12.75">
      <c r="A273" s="231"/>
      <c r="B273" s="234"/>
      <c r="C273" s="79" t="s">
        <v>96</v>
      </c>
      <c r="D273" s="135">
        <v>2</v>
      </c>
      <c r="E273" s="80">
        <v>22</v>
      </c>
      <c r="F273" s="81"/>
      <c r="G273" s="135"/>
      <c r="H273" s="80">
        <f>D273*E273</f>
        <v>44</v>
      </c>
      <c r="I273" s="135"/>
      <c r="J273" s="135"/>
      <c r="K273" s="133"/>
    </row>
    <row r="274" spans="1:11" ht="12.75">
      <c r="A274" s="232"/>
      <c r="B274" s="235"/>
      <c r="C274" s="139"/>
      <c r="D274" s="140"/>
      <c r="E274" s="94"/>
      <c r="F274" s="94"/>
      <c r="G274" s="94"/>
      <c r="H274" s="94"/>
      <c r="I274" s="159">
        <f>SUM(H273:H273)</f>
        <v>44</v>
      </c>
      <c r="J274" s="159">
        <v>20</v>
      </c>
      <c r="K274" s="143">
        <f>I274*J274</f>
        <v>880</v>
      </c>
    </row>
    <row r="275" spans="1:11" ht="159.75" customHeight="1">
      <c r="A275" s="230">
        <v>8</v>
      </c>
      <c r="B275" s="233" t="s">
        <v>30</v>
      </c>
      <c r="C275" s="157" t="s">
        <v>163</v>
      </c>
      <c r="D275" s="82"/>
      <c r="E275" s="131"/>
      <c r="F275" s="82"/>
      <c r="G275" s="82"/>
      <c r="H275" s="131"/>
      <c r="I275" s="131"/>
      <c r="J275" s="82"/>
      <c r="K275" s="129"/>
    </row>
    <row r="276" spans="1:11" ht="12.75">
      <c r="A276" s="231"/>
      <c r="B276" s="234"/>
      <c r="C276" s="79" t="s">
        <v>96</v>
      </c>
      <c r="D276" s="135">
        <v>2</v>
      </c>
      <c r="E276" s="80">
        <v>60</v>
      </c>
      <c r="F276" s="81"/>
      <c r="G276" s="135"/>
      <c r="H276" s="80">
        <f>D276*E276</f>
        <v>120</v>
      </c>
      <c r="I276" s="80"/>
      <c r="J276" s="135"/>
      <c r="K276" s="133"/>
    </row>
    <row r="277" spans="1:11" ht="12.75">
      <c r="A277" s="232"/>
      <c r="B277" s="235"/>
      <c r="C277" s="139"/>
      <c r="D277" s="140"/>
      <c r="E277" s="141"/>
      <c r="F277" s="94"/>
      <c r="G277" s="94"/>
      <c r="H277" s="141"/>
      <c r="I277" s="142">
        <f>SUM(H276:H276)</f>
        <v>120</v>
      </c>
      <c r="J277" s="142">
        <v>13</v>
      </c>
      <c r="K277" s="143">
        <f>I277*J277</f>
        <v>1560</v>
      </c>
    </row>
    <row r="278" spans="1:11" ht="12.75">
      <c r="A278" s="22"/>
      <c r="B278" s="23"/>
      <c r="D278" s="22"/>
      <c r="E278" s="92"/>
      <c r="F278" s="93"/>
      <c r="G278" s="93"/>
      <c r="H278" s="92"/>
      <c r="I278" s="32"/>
      <c r="J278" s="124"/>
      <c r="K278" s="25"/>
    </row>
    <row r="279" spans="1:11" ht="12.75">
      <c r="A279" s="49"/>
      <c r="B279" s="50"/>
      <c r="C279" s="89" t="s">
        <v>88</v>
      </c>
      <c r="D279" s="49"/>
      <c r="E279" s="90"/>
      <c r="F279" s="91"/>
      <c r="G279" s="91"/>
      <c r="H279" s="90"/>
      <c r="I279" s="51"/>
      <c r="J279" s="123"/>
      <c r="K279" s="53">
        <f>SUM(K248:K278)</f>
        <v>14420.39</v>
      </c>
    </row>
    <row r="280" spans="1:11" ht="12.75">
      <c r="A280" s="22"/>
      <c r="B280" s="23"/>
      <c r="D280" s="22"/>
      <c r="E280" s="92"/>
      <c r="F280" s="93"/>
      <c r="G280" s="93"/>
      <c r="H280" s="92"/>
      <c r="I280" s="32"/>
      <c r="J280" s="124"/>
      <c r="K280" s="25"/>
    </row>
    <row r="281" spans="1:11" s="96" customFormat="1" ht="12.75">
      <c r="A281" s="22"/>
      <c r="B281" s="23"/>
      <c r="C281" s="26"/>
      <c r="D281" s="22"/>
      <c r="E281" s="92"/>
      <c r="F281" s="93"/>
      <c r="G281" s="93"/>
      <c r="H281" s="92"/>
      <c r="I281" s="32"/>
      <c r="J281" s="124"/>
      <c r="K281" s="25"/>
    </row>
    <row r="282" spans="1:11" s="96" customFormat="1" ht="12.75">
      <c r="A282" s="144">
        <v>7</v>
      </c>
      <c r="B282" s="145"/>
      <c r="C282" s="146" t="s">
        <v>52</v>
      </c>
      <c r="D282" s="147"/>
      <c r="E282" s="148"/>
      <c r="F282" s="147"/>
      <c r="G282" s="147"/>
      <c r="H282" s="148"/>
      <c r="I282" s="148"/>
      <c r="J282" s="149"/>
      <c r="K282" s="150"/>
    </row>
    <row r="283" spans="1:11" s="96" customFormat="1" ht="112.5">
      <c r="A283" s="231">
        <v>1</v>
      </c>
      <c r="B283" s="234" t="s">
        <v>30</v>
      </c>
      <c r="C283" s="157" t="s">
        <v>4</v>
      </c>
      <c r="D283" s="135"/>
      <c r="E283" s="135"/>
      <c r="F283" s="135"/>
      <c r="G283" s="135"/>
      <c r="H283" s="135"/>
      <c r="I283" s="80"/>
      <c r="J283" s="136"/>
      <c r="K283" s="129"/>
    </row>
    <row r="284" spans="1:11" ht="12.75">
      <c r="A284" s="231"/>
      <c r="B284" s="234"/>
      <c r="C284" s="79" t="s">
        <v>65</v>
      </c>
      <c r="D284" s="135">
        <v>1</v>
      </c>
      <c r="E284" s="81">
        <v>163</v>
      </c>
      <c r="F284" s="135"/>
      <c r="G284" s="135"/>
      <c r="H284" s="81">
        <f>E284</f>
        <v>163</v>
      </c>
      <c r="I284" s="80"/>
      <c r="J284" s="135"/>
      <c r="K284" s="133"/>
    </row>
    <row r="285" spans="1:11" ht="12.75">
      <c r="A285" s="232"/>
      <c r="B285" s="235"/>
      <c r="C285" s="139"/>
      <c r="D285" s="140"/>
      <c r="E285" s="191"/>
      <c r="F285" s="94"/>
      <c r="G285" s="94"/>
      <c r="H285" s="153"/>
      <c r="I285" s="142">
        <f>SUM(H284:H284)</f>
        <v>163</v>
      </c>
      <c r="J285" s="142">
        <v>73.68</v>
      </c>
      <c r="K285" s="143">
        <f>I285*J285</f>
        <v>12009.840000000002</v>
      </c>
    </row>
    <row r="286" spans="1:11" s="96" customFormat="1" ht="112.5">
      <c r="A286" s="231">
        <v>1</v>
      </c>
      <c r="B286" s="234" t="s">
        <v>30</v>
      </c>
      <c r="C286" s="157" t="s">
        <v>79</v>
      </c>
      <c r="D286" s="135"/>
      <c r="E286" s="135"/>
      <c r="F286" s="135"/>
      <c r="G286" s="135"/>
      <c r="H286" s="135"/>
      <c r="I286" s="80"/>
      <c r="J286" s="135"/>
      <c r="K286" s="129"/>
    </row>
    <row r="287" spans="1:11" ht="12.75">
      <c r="A287" s="231"/>
      <c r="B287" s="234"/>
      <c r="C287" s="79" t="s">
        <v>65</v>
      </c>
      <c r="D287" s="135">
        <v>1</v>
      </c>
      <c r="E287" s="81">
        <v>42</v>
      </c>
      <c r="F287" s="135"/>
      <c r="G287" s="135"/>
      <c r="H287" s="81">
        <f>E287</f>
        <v>42</v>
      </c>
      <c r="I287" s="80"/>
      <c r="J287" s="135"/>
      <c r="K287" s="133"/>
    </row>
    <row r="288" spans="1:11" ht="12.75">
      <c r="A288" s="232"/>
      <c r="B288" s="235"/>
      <c r="C288" s="139"/>
      <c r="D288" s="140"/>
      <c r="E288" s="94"/>
      <c r="F288" s="94"/>
      <c r="G288" s="94"/>
      <c r="H288" s="153"/>
      <c r="I288" s="142">
        <f>SUM(H287:H287)</f>
        <v>42</v>
      </c>
      <c r="J288" s="142">
        <v>32.49</v>
      </c>
      <c r="K288" s="143">
        <f>I288*J288</f>
        <v>1364.5800000000002</v>
      </c>
    </row>
    <row r="289" spans="1:11" ht="112.5">
      <c r="A289" s="230">
        <v>2</v>
      </c>
      <c r="B289" s="233" t="s">
        <v>30</v>
      </c>
      <c r="C289" s="157" t="s">
        <v>80</v>
      </c>
      <c r="D289" s="82"/>
      <c r="E289" s="131"/>
      <c r="F289" s="82"/>
      <c r="G289" s="82"/>
      <c r="H289" s="131"/>
      <c r="I289" s="131"/>
      <c r="J289" s="82"/>
      <c r="K289" s="129"/>
    </row>
    <row r="290" spans="1:11" ht="12.75">
      <c r="A290" s="231"/>
      <c r="B290" s="234"/>
      <c r="C290" s="79" t="s">
        <v>65</v>
      </c>
      <c r="D290" s="135">
        <v>1</v>
      </c>
      <c r="E290" s="80">
        <v>110</v>
      </c>
      <c r="F290" s="135"/>
      <c r="G290" s="135"/>
      <c r="H290" s="80">
        <f>D290*E290</f>
        <v>110</v>
      </c>
      <c r="I290" s="80"/>
      <c r="J290" s="135"/>
      <c r="K290" s="133"/>
    </row>
    <row r="291" spans="1:11" ht="12.75">
      <c r="A291" s="232"/>
      <c r="B291" s="235"/>
      <c r="C291" s="139"/>
      <c r="D291" s="140"/>
      <c r="E291" s="141"/>
      <c r="F291" s="94"/>
      <c r="G291" s="94"/>
      <c r="H291" s="141"/>
      <c r="I291" s="142">
        <f>SUM(H290:H290)</f>
        <v>110</v>
      </c>
      <c r="J291" s="142">
        <v>19.04</v>
      </c>
      <c r="K291" s="143">
        <f>I291*J291</f>
        <v>2094.4</v>
      </c>
    </row>
    <row r="292" spans="1:11" s="46" customFormat="1" ht="180" customHeight="1">
      <c r="A292" s="230">
        <v>5</v>
      </c>
      <c r="B292" s="233" t="s">
        <v>34</v>
      </c>
      <c r="C292" s="157" t="s">
        <v>174</v>
      </c>
      <c r="D292" s="132"/>
      <c r="E292" s="188"/>
      <c r="F292" s="82"/>
      <c r="G292" s="82"/>
      <c r="H292" s="131"/>
      <c r="I292" s="131"/>
      <c r="J292" s="82"/>
      <c r="K292" s="129"/>
    </row>
    <row r="293" spans="1:11" s="46" customFormat="1" ht="11.25">
      <c r="A293" s="231"/>
      <c r="B293" s="234"/>
      <c r="C293" s="79" t="s">
        <v>65</v>
      </c>
      <c r="D293" s="135">
        <v>20</v>
      </c>
      <c r="E293" s="179"/>
      <c r="F293" s="135"/>
      <c r="G293" s="135"/>
      <c r="H293" s="80">
        <f>D293</f>
        <v>20</v>
      </c>
      <c r="I293" s="80"/>
      <c r="J293" s="135"/>
      <c r="K293" s="133"/>
    </row>
    <row r="294" spans="1:11" s="46" customFormat="1" ht="12.75">
      <c r="A294" s="232"/>
      <c r="B294" s="235"/>
      <c r="C294" s="139"/>
      <c r="D294" s="160"/>
      <c r="E294" s="189"/>
      <c r="F294" s="94"/>
      <c r="G294" s="94"/>
      <c r="H294" s="141"/>
      <c r="I294" s="142">
        <f>SUM(H293:H293)</f>
        <v>20</v>
      </c>
      <c r="J294" s="142">
        <f>235.6+103</f>
        <v>338.6</v>
      </c>
      <c r="K294" s="143">
        <f>I294*J294</f>
        <v>6772</v>
      </c>
    </row>
    <row r="295" spans="1:11" s="46" customFormat="1" ht="180" customHeight="1">
      <c r="A295" s="230">
        <v>5</v>
      </c>
      <c r="B295" s="233" t="s">
        <v>34</v>
      </c>
      <c r="C295" s="157" t="s">
        <v>175</v>
      </c>
      <c r="D295" s="82"/>
      <c r="E295" s="188"/>
      <c r="F295" s="82"/>
      <c r="G295" s="82"/>
      <c r="H295" s="131"/>
      <c r="I295" s="131"/>
      <c r="J295" s="82"/>
      <c r="K295" s="129"/>
    </row>
    <row r="296" spans="1:11" s="46" customFormat="1" ht="11.25">
      <c r="A296" s="231"/>
      <c r="B296" s="234"/>
      <c r="C296" s="79" t="s">
        <v>65</v>
      </c>
      <c r="D296" s="135">
        <v>14</v>
      </c>
      <c r="E296" s="179"/>
      <c r="F296" s="135"/>
      <c r="G296" s="135"/>
      <c r="H296" s="80">
        <f>D296</f>
        <v>14</v>
      </c>
      <c r="I296" s="80"/>
      <c r="J296" s="135"/>
      <c r="K296" s="133"/>
    </row>
    <row r="297" spans="1:11" ht="12.75">
      <c r="A297" s="232"/>
      <c r="B297" s="235"/>
      <c r="C297" s="139"/>
      <c r="D297" s="140"/>
      <c r="E297" s="189"/>
      <c r="F297" s="94"/>
      <c r="G297" s="94"/>
      <c r="H297" s="141"/>
      <c r="I297" s="142">
        <f>SUM(H296:H296)</f>
        <v>14</v>
      </c>
      <c r="J297" s="142">
        <f>376.08+103</f>
        <v>479.08</v>
      </c>
      <c r="K297" s="143">
        <f>I297*J297</f>
        <v>6707.12</v>
      </c>
    </row>
    <row r="298" spans="1:11" s="46" customFormat="1" ht="109.5" customHeight="1">
      <c r="A298" s="230">
        <v>6</v>
      </c>
      <c r="B298" s="233" t="s">
        <v>34</v>
      </c>
      <c r="C298" s="157" t="s">
        <v>189</v>
      </c>
      <c r="D298" s="82"/>
      <c r="E298" s="188"/>
      <c r="F298" s="82"/>
      <c r="G298" s="82"/>
      <c r="H298" s="131"/>
      <c r="I298" s="131"/>
      <c r="J298" s="132"/>
      <c r="K298" s="129"/>
    </row>
    <row r="299" spans="1:11" s="46" customFormat="1" ht="11.25">
      <c r="A299" s="231"/>
      <c r="B299" s="234"/>
      <c r="C299" s="79" t="s">
        <v>65</v>
      </c>
      <c r="D299" s="135">
        <v>6</v>
      </c>
      <c r="E299" s="179"/>
      <c r="F299" s="135"/>
      <c r="G299" s="135"/>
      <c r="H299" s="80">
        <f>D299</f>
        <v>6</v>
      </c>
      <c r="I299" s="80"/>
      <c r="J299" s="136"/>
      <c r="K299" s="133"/>
    </row>
    <row r="300" spans="1:11" ht="12.75">
      <c r="A300" s="232"/>
      <c r="B300" s="235"/>
      <c r="C300" s="139"/>
      <c r="D300" s="140"/>
      <c r="E300" s="189"/>
      <c r="F300" s="94"/>
      <c r="G300" s="94"/>
      <c r="H300" s="141"/>
      <c r="I300" s="142">
        <f>SUM(H299:H299)</f>
        <v>6</v>
      </c>
      <c r="J300" s="142">
        <v>1114.57</v>
      </c>
      <c r="K300" s="143">
        <f>I300*J300</f>
        <v>6687.42</v>
      </c>
    </row>
    <row r="301" spans="1:11" s="46" customFormat="1" ht="69.75" customHeight="1">
      <c r="A301" s="230">
        <v>7</v>
      </c>
      <c r="B301" s="233" t="s">
        <v>34</v>
      </c>
      <c r="C301" s="157" t="s">
        <v>84</v>
      </c>
      <c r="D301" s="82"/>
      <c r="E301" s="131"/>
      <c r="F301" s="82"/>
      <c r="G301" s="82"/>
      <c r="H301" s="131"/>
      <c r="I301" s="131"/>
      <c r="J301" s="82"/>
      <c r="K301" s="129"/>
    </row>
    <row r="302" spans="1:11" s="46" customFormat="1" ht="11.25">
      <c r="A302" s="231"/>
      <c r="B302" s="234"/>
      <c r="C302" s="79" t="s">
        <v>65</v>
      </c>
      <c r="D302" s="135">
        <v>3</v>
      </c>
      <c r="E302" s="80"/>
      <c r="F302" s="135"/>
      <c r="G302" s="135"/>
      <c r="H302" s="80">
        <f>D302</f>
        <v>3</v>
      </c>
      <c r="I302" s="80"/>
      <c r="J302" s="135"/>
      <c r="K302" s="133"/>
    </row>
    <row r="303" spans="1:11" ht="12.75">
      <c r="A303" s="232"/>
      <c r="B303" s="235"/>
      <c r="C303" s="139"/>
      <c r="D303" s="140"/>
      <c r="E303" s="141"/>
      <c r="F303" s="94"/>
      <c r="G303" s="94"/>
      <c r="H303" s="141"/>
      <c r="I303" s="142">
        <f>SUM(H302:H302)</f>
        <v>3</v>
      </c>
      <c r="J303" s="142">
        <v>175.34</v>
      </c>
      <c r="K303" s="143">
        <f>I303*J303</f>
        <v>526.02</v>
      </c>
    </row>
    <row r="304" spans="1:11" s="208" customFormat="1" ht="57" customHeight="1">
      <c r="A304" s="230">
        <v>8</v>
      </c>
      <c r="B304" s="233" t="s">
        <v>34</v>
      </c>
      <c r="C304" s="157" t="s">
        <v>173</v>
      </c>
      <c r="D304" s="82"/>
      <c r="E304" s="154"/>
      <c r="F304" s="82"/>
      <c r="G304" s="82"/>
      <c r="H304" s="131"/>
      <c r="I304" s="131"/>
      <c r="J304" s="82"/>
      <c r="K304" s="129"/>
    </row>
    <row r="305" spans="1:11" s="208" customFormat="1" ht="11.25">
      <c r="A305" s="231"/>
      <c r="B305" s="234"/>
      <c r="C305" s="79"/>
      <c r="D305" s="135">
        <v>10</v>
      </c>
      <c r="E305" s="80"/>
      <c r="F305" s="135"/>
      <c r="G305" s="135"/>
      <c r="H305" s="80">
        <f>D305</f>
        <v>10</v>
      </c>
      <c r="I305" s="80"/>
      <c r="J305" s="135"/>
      <c r="K305" s="133"/>
    </row>
    <row r="306" spans="1:11" s="209" customFormat="1" ht="12.75">
      <c r="A306" s="232"/>
      <c r="B306" s="235"/>
      <c r="C306" s="139"/>
      <c r="D306" s="140"/>
      <c r="E306" s="156"/>
      <c r="F306" s="94"/>
      <c r="G306" s="94"/>
      <c r="H306" s="141"/>
      <c r="I306" s="142">
        <f>SUM(H305:H305)</f>
        <v>10</v>
      </c>
      <c r="J306" s="142">
        <f>65.2+103</f>
        <v>168.2</v>
      </c>
      <c r="K306" s="143">
        <f>I306*J306</f>
        <v>1682</v>
      </c>
    </row>
    <row r="307" spans="1:11" ht="135">
      <c r="A307" s="230">
        <v>9</v>
      </c>
      <c r="B307" s="233" t="s">
        <v>30</v>
      </c>
      <c r="C307" s="157" t="s">
        <v>176</v>
      </c>
      <c r="D307" s="82"/>
      <c r="E307" s="82"/>
      <c r="F307" s="82"/>
      <c r="G307" s="82"/>
      <c r="H307" s="82"/>
      <c r="I307" s="82"/>
      <c r="J307" s="82"/>
      <c r="K307" s="129"/>
    </row>
    <row r="308" spans="1:11" ht="12.75">
      <c r="A308" s="231"/>
      <c r="B308" s="234"/>
      <c r="C308" s="79" t="s">
        <v>65</v>
      </c>
      <c r="D308" s="80">
        <v>1</v>
      </c>
      <c r="E308" s="80">
        <v>340</v>
      </c>
      <c r="F308" s="80"/>
      <c r="G308" s="80"/>
      <c r="H308" s="80">
        <f>E308</f>
        <v>340</v>
      </c>
      <c r="I308" s="80"/>
      <c r="J308" s="80"/>
      <c r="K308" s="158"/>
    </row>
    <row r="309" spans="1:11" ht="12.75">
      <c r="A309" s="232"/>
      <c r="B309" s="235"/>
      <c r="C309" s="139"/>
      <c r="D309" s="80"/>
      <c r="E309" s="80"/>
      <c r="F309" s="80"/>
      <c r="G309" s="80"/>
      <c r="H309" s="80"/>
      <c r="I309" s="80">
        <f>SUM(H308:H308)</f>
        <v>340</v>
      </c>
      <c r="J309" s="80">
        <v>40</v>
      </c>
      <c r="K309" s="143">
        <f>I309*J309</f>
        <v>13600</v>
      </c>
    </row>
    <row r="310" spans="1:11" ht="168.75">
      <c r="A310" s="230">
        <v>10</v>
      </c>
      <c r="B310" s="233" t="s">
        <v>30</v>
      </c>
      <c r="C310" s="157" t="s">
        <v>186</v>
      </c>
      <c r="D310" s="82"/>
      <c r="E310" s="82"/>
      <c r="F310" s="82"/>
      <c r="G310" s="82"/>
      <c r="H310" s="82"/>
      <c r="I310" s="82"/>
      <c r="J310" s="82"/>
      <c r="K310" s="129"/>
    </row>
    <row r="311" spans="1:11" ht="12.75">
      <c r="A311" s="231"/>
      <c r="B311" s="234"/>
      <c r="C311" s="79" t="s">
        <v>177</v>
      </c>
      <c r="D311" s="80">
        <v>1</v>
      </c>
      <c r="E311" s="80">
        <v>40</v>
      </c>
      <c r="F311" s="80"/>
      <c r="G311" s="80"/>
      <c r="H311" s="80">
        <f>E311</f>
        <v>40</v>
      </c>
      <c r="I311" s="80"/>
      <c r="J311" s="80"/>
      <c r="K311" s="158"/>
    </row>
    <row r="312" spans="1:11" ht="12.75">
      <c r="A312" s="232"/>
      <c r="B312" s="235"/>
      <c r="C312" s="139"/>
      <c r="D312" s="80"/>
      <c r="E312" s="80"/>
      <c r="F312" s="80"/>
      <c r="G312" s="80"/>
      <c r="H312" s="80"/>
      <c r="I312" s="80">
        <f>SUM(H311:H311)</f>
        <v>40</v>
      </c>
      <c r="J312" s="80">
        <v>150</v>
      </c>
      <c r="K312" s="143">
        <f>I312*J312</f>
        <v>6000</v>
      </c>
    </row>
    <row r="313" spans="1:11" ht="184.5" customHeight="1">
      <c r="A313" s="230">
        <v>11</v>
      </c>
      <c r="B313" s="233" t="s">
        <v>30</v>
      </c>
      <c r="C313" s="157" t="s">
        <v>129</v>
      </c>
      <c r="D313" s="82"/>
      <c r="E313" s="82"/>
      <c r="F313" s="82"/>
      <c r="G313" s="82"/>
      <c r="H313" s="82"/>
      <c r="I313" s="82"/>
      <c r="J313" s="82"/>
      <c r="K313" s="129"/>
    </row>
    <row r="314" spans="1:11" ht="12.75">
      <c r="A314" s="231"/>
      <c r="B314" s="234"/>
      <c r="C314" s="79" t="s">
        <v>7</v>
      </c>
      <c r="D314" s="135">
        <v>1</v>
      </c>
      <c r="E314" s="80">
        <v>300</v>
      </c>
      <c r="F314" s="135"/>
      <c r="G314" s="135"/>
      <c r="H314" s="80">
        <f>D314*E314</f>
        <v>300</v>
      </c>
      <c r="I314" s="135"/>
      <c r="J314" s="135"/>
      <c r="K314" s="133"/>
    </row>
    <row r="315" spans="1:11" ht="12.75">
      <c r="A315" s="232"/>
      <c r="B315" s="235"/>
      <c r="C315" s="139"/>
      <c r="D315" s="140"/>
      <c r="E315" s="94"/>
      <c r="F315" s="94"/>
      <c r="G315" s="94"/>
      <c r="H315" s="94"/>
      <c r="I315" s="159">
        <f>SUM(H314:H314)</f>
        <v>300</v>
      </c>
      <c r="J315" s="159">
        <v>95</v>
      </c>
      <c r="K315" s="143">
        <f>I315*J315</f>
        <v>28500</v>
      </c>
    </row>
    <row r="316" spans="1:11" ht="159.75" customHeight="1">
      <c r="A316" s="230">
        <v>12</v>
      </c>
      <c r="B316" s="233" t="s">
        <v>13</v>
      </c>
      <c r="C316" s="157" t="s">
        <v>185</v>
      </c>
      <c r="D316" s="82"/>
      <c r="E316" s="131"/>
      <c r="F316" s="82"/>
      <c r="G316" s="82"/>
      <c r="H316" s="131"/>
      <c r="I316" s="131"/>
      <c r="J316" s="82"/>
      <c r="K316" s="129"/>
    </row>
    <row r="317" spans="1:11" ht="12.75">
      <c r="A317" s="231"/>
      <c r="B317" s="234"/>
      <c r="C317" s="79" t="s">
        <v>83</v>
      </c>
      <c r="D317" s="135">
        <v>2</v>
      </c>
      <c r="E317" s="80">
        <v>163</v>
      </c>
      <c r="F317" s="135"/>
      <c r="G317" s="81"/>
      <c r="H317" s="80">
        <f>D317*E317</f>
        <v>326</v>
      </c>
      <c r="I317" s="80"/>
      <c r="J317" s="135"/>
      <c r="K317" s="133"/>
    </row>
    <row r="318" spans="1:11" ht="12.75">
      <c r="A318" s="231"/>
      <c r="B318" s="234"/>
      <c r="C318" s="79" t="s">
        <v>69</v>
      </c>
      <c r="D318" s="135">
        <v>2</v>
      </c>
      <c r="E318" s="80">
        <v>42</v>
      </c>
      <c r="F318" s="135"/>
      <c r="G318" s="81"/>
      <c r="H318" s="80">
        <f>D318*E318</f>
        <v>84</v>
      </c>
      <c r="I318" s="80"/>
      <c r="J318" s="135"/>
      <c r="K318" s="133"/>
    </row>
    <row r="319" spans="1:11" ht="12.75">
      <c r="A319" s="232"/>
      <c r="B319" s="235"/>
      <c r="C319" s="139"/>
      <c r="D319" s="140"/>
      <c r="E319" s="141"/>
      <c r="F319" s="94"/>
      <c r="G319" s="94"/>
      <c r="H319" s="141"/>
      <c r="I319" s="142">
        <f>SUM(H317:H318)</f>
        <v>410</v>
      </c>
      <c r="J319" s="142">
        <v>13</v>
      </c>
      <c r="K319" s="143">
        <f>I319*J319</f>
        <v>5330</v>
      </c>
    </row>
    <row r="320" spans="1:11" ht="12.75">
      <c r="A320" s="22"/>
      <c r="B320" s="23"/>
      <c r="D320" s="22"/>
      <c r="E320" s="92"/>
      <c r="F320" s="93"/>
      <c r="G320" s="93"/>
      <c r="H320" s="92"/>
      <c r="I320" s="32"/>
      <c r="J320" s="124"/>
      <c r="K320" s="25"/>
    </row>
    <row r="321" spans="1:11" ht="12.75">
      <c r="A321" s="49"/>
      <c r="B321" s="50"/>
      <c r="C321" s="89" t="s">
        <v>52</v>
      </c>
      <c r="D321" s="49"/>
      <c r="E321" s="90"/>
      <c r="F321" s="91"/>
      <c r="G321" s="91"/>
      <c r="H321" s="90"/>
      <c r="I321" s="51"/>
      <c r="J321" s="123"/>
      <c r="K321" s="53">
        <f>SUM(K286:K320)</f>
        <v>79263.54</v>
      </c>
    </row>
    <row r="322" spans="1:11" ht="12.75">
      <c r="A322" s="22"/>
      <c r="B322" s="23"/>
      <c r="D322" s="22"/>
      <c r="E322" s="92"/>
      <c r="F322" s="93"/>
      <c r="G322" s="93"/>
      <c r="H322" s="92"/>
      <c r="I322" s="32"/>
      <c r="J322" s="124"/>
      <c r="K322" s="25"/>
    </row>
    <row r="323" spans="1:11" s="96" customFormat="1" ht="12.75">
      <c r="A323" s="22"/>
      <c r="B323" s="23"/>
      <c r="C323" s="26"/>
      <c r="D323" s="22"/>
      <c r="E323" s="92"/>
      <c r="F323" s="93"/>
      <c r="G323" s="93"/>
      <c r="H323" s="92"/>
      <c r="I323" s="32"/>
      <c r="J323" s="124"/>
      <c r="K323" s="25"/>
    </row>
    <row r="324" spans="1:11" s="46" customFormat="1" ht="11.25">
      <c r="A324" s="144">
        <v>8</v>
      </c>
      <c r="B324" s="145"/>
      <c r="C324" s="146" t="s">
        <v>49</v>
      </c>
      <c r="D324" s="147"/>
      <c r="E324" s="148"/>
      <c r="F324" s="147"/>
      <c r="G324" s="147"/>
      <c r="H324" s="148"/>
      <c r="I324" s="148"/>
      <c r="J324" s="149"/>
      <c r="K324" s="150"/>
    </row>
    <row r="325" spans="1:11" s="46" customFormat="1" ht="112.5">
      <c r="A325" s="231">
        <v>1</v>
      </c>
      <c r="B325" s="234" t="s">
        <v>30</v>
      </c>
      <c r="C325" s="157" t="s">
        <v>53</v>
      </c>
      <c r="D325" s="135"/>
      <c r="E325" s="135"/>
      <c r="F325" s="135"/>
      <c r="G325" s="135"/>
      <c r="H325" s="135"/>
      <c r="I325" s="135"/>
      <c r="J325" s="155"/>
      <c r="K325" s="129"/>
    </row>
    <row r="326" spans="1:11" s="46" customFormat="1" ht="11.25">
      <c r="A326" s="231"/>
      <c r="B326" s="234"/>
      <c r="C326" s="79" t="s">
        <v>65</v>
      </c>
      <c r="D326" s="135">
        <v>2</v>
      </c>
      <c r="E326" s="81">
        <v>345</v>
      </c>
      <c r="F326" s="81"/>
      <c r="G326" s="81"/>
      <c r="H326" s="80">
        <f>D326*E326</f>
        <v>690</v>
      </c>
      <c r="I326" s="135"/>
      <c r="J326" s="155"/>
      <c r="K326" s="133"/>
    </row>
    <row r="327" spans="1:11" s="46" customFormat="1" ht="11.25">
      <c r="A327" s="232"/>
      <c r="B327" s="235"/>
      <c r="C327" s="139"/>
      <c r="D327" s="140"/>
      <c r="E327" s="160"/>
      <c r="F327" s="140"/>
      <c r="G327" s="140"/>
      <c r="H327" s="159"/>
      <c r="I327" s="142">
        <f>SUM(H326:H326)</f>
        <v>690</v>
      </c>
      <c r="J327" s="142">
        <v>4.3</v>
      </c>
      <c r="K327" s="143">
        <f>I327*J327</f>
        <v>2967</v>
      </c>
    </row>
    <row r="328" spans="1:11" s="46" customFormat="1" ht="101.25">
      <c r="A328" s="230">
        <v>2</v>
      </c>
      <c r="B328" s="233" t="s">
        <v>30</v>
      </c>
      <c r="C328" s="157" t="s">
        <v>54</v>
      </c>
      <c r="D328" s="82"/>
      <c r="E328" s="132"/>
      <c r="F328" s="82"/>
      <c r="G328" s="82"/>
      <c r="H328" s="82"/>
      <c r="I328" s="82"/>
      <c r="J328" s="131"/>
      <c r="K328" s="129"/>
    </row>
    <row r="329" spans="1:11" s="46" customFormat="1" ht="11.25">
      <c r="A329" s="231"/>
      <c r="B329" s="234"/>
      <c r="C329" s="79" t="s">
        <v>65</v>
      </c>
      <c r="D329" s="135">
        <v>1</v>
      </c>
      <c r="E329" s="81">
        <f>E326+(60*3)</f>
        <v>525</v>
      </c>
      <c r="F329" s="81"/>
      <c r="G329" s="81"/>
      <c r="H329" s="80">
        <f>D329*E329</f>
        <v>525</v>
      </c>
      <c r="I329" s="135"/>
      <c r="J329" s="80"/>
      <c r="K329" s="133"/>
    </row>
    <row r="330" spans="1:11" s="46" customFormat="1" ht="11.25">
      <c r="A330" s="232"/>
      <c r="B330" s="235"/>
      <c r="C330" s="139"/>
      <c r="D330" s="140"/>
      <c r="E330" s="140"/>
      <c r="F330" s="140"/>
      <c r="G330" s="140"/>
      <c r="H330" s="159"/>
      <c r="I330" s="159">
        <f>SUM(H329:H329)</f>
        <v>525</v>
      </c>
      <c r="J330" s="142">
        <v>6.5</v>
      </c>
      <c r="K330" s="143">
        <f>I330*J330</f>
        <v>3412.5</v>
      </c>
    </row>
    <row r="331" spans="1:11" s="46" customFormat="1" ht="191.25">
      <c r="A331" s="231">
        <v>5</v>
      </c>
      <c r="B331" s="233" t="s">
        <v>34</v>
      </c>
      <c r="C331" s="157" t="s">
        <v>142</v>
      </c>
      <c r="D331" s="135"/>
      <c r="E331" s="82"/>
      <c r="F331" s="82"/>
      <c r="G331" s="82"/>
      <c r="H331" s="82"/>
      <c r="I331" s="80"/>
      <c r="J331" s="80"/>
      <c r="K331" s="133"/>
    </row>
    <row r="332" spans="1:11" s="46" customFormat="1" ht="11.25">
      <c r="A332" s="231"/>
      <c r="B332" s="234"/>
      <c r="C332" s="79" t="s">
        <v>65</v>
      </c>
      <c r="D332" s="135">
        <v>30</v>
      </c>
      <c r="E332" s="81"/>
      <c r="F332" s="81"/>
      <c r="G332" s="81"/>
      <c r="H332" s="81">
        <f>D332</f>
        <v>30</v>
      </c>
      <c r="I332" s="80"/>
      <c r="J332" s="155"/>
      <c r="K332" s="133"/>
    </row>
    <row r="333" spans="1:11" s="46" customFormat="1" ht="12.75">
      <c r="A333" s="232"/>
      <c r="B333" s="235"/>
      <c r="C333" s="139"/>
      <c r="D333" s="140"/>
      <c r="E333" s="94"/>
      <c r="F333" s="94"/>
      <c r="G333" s="94"/>
      <c r="H333" s="153"/>
      <c r="I333" s="159">
        <f>SUM(H332:H332)</f>
        <v>30</v>
      </c>
      <c r="J333" s="142">
        <v>210</v>
      </c>
      <c r="K333" s="143">
        <f>I333*J333</f>
        <v>6300</v>
      </c>
    </row>
    <row r="334" spans="1:11" ht="189.75" customHeight="1">
      <c r="A334" s="230">
        <v>7</v>
      </c>
      <c r="B334" s="233" t="s">
        <v>34</v>
      </c>
      <c r="C334" s="157" t="s">
        <v>174</v>
      </c>
      <c r="D334" s="82"/>
      <c r="E334" s="82"/>
      <c r="F334" s="82"/>
      <c r="G334" s="82"/>
      <c r="H334" s="82"/>
      <c r="I334" s="82"/>
      <c r="J334" s="154"/>
      <c r="K334" s="129"/>
    </row>
    <row r="335" spans="1:11" ht="12.75">
      <c r="A335" s="231"/>
      <c r="B335" s="234"/>
      <c r="C335" s="79" t="s">
        <v>65</v>
      </c>
      <c r="D335" s="135">
        <v>32</v>
      </c>
      <c r="E335" s="81"/>
      <c r="F335" s="81"/>
      <c r="G335" s="81"/>
      <c r="H335" s="81">
        <f>D335</f>
        <v>32</v>
      </c>
      <c r="I335" s="135"/>
      <c r="J335" s="155"/>
      <c r="K335" s="133"/>
    </row>
    <row r="336" spans="1:11" ht="12.75">
      <c r="A336" s="232"/>
      <c r="B336" s="235"/>
      <c r="C336" s="139"/>
      <c r="D336" s="140"/>
      <c r="E336" s="140"/>
      <c r="F336" s="140"/>
      <c r="G336" s="140"/>
      <c r="H336" s="159"/>
      <c r="I336" s="159">
        <f>SUM(H335:H335)</f>
        <v>32</v>
      </c>
      <c r="J336" s="142">
        <f>235.6+103</f>
        <v>338.6</v>
      </c>
      <c r="K336" s="143">
        <f>I336*J336</f>
        <v>10835.2</v>
      </c>
    </row>
    <row r="337" spans="1:11" s="46" customFormat="1" ht="78.75">
      <c r="A337" s="230">
        <v>9</v>
      </c>
      <c r="B337" s="233" t="s">
        <v>34</v>
      </c>
      <c r="C337" s="157" t="s">
        <v>55</v>
      </c>
      <c r="D337" s="132"/>
      <c r="E337" s="82"/>
      <c r="F337" s="82"/>
      <c r="G337" s="82"/>
      <c r="H337" s="82"/>
      <c r="I337" s="82"/>
      <c r="J337" s="154"/>
      <c r="K337" s="129"/>
    </row>
    <row r="338" spans="1:11" s="46" customFormat="1" ht="11.25">
      <c r="A338" s="231"/>
      <c r="B338" s="234"/>
      <c r="C338" s="79" t="s">
        <v>65</v>
      </c>
      <c r="D338" s="135">
        <v>6</v>
      </c>
      <c r="E338" s="81"/>
      <c r="F338" s="81"/>
      <c r="G338" s="81"/>
      <c r="H338" s="81">
        <f>D338</f>
        <v>6</v>
      </c>
      <c r="I338" s="135"/>
      <c r="J338" s="155"/>
      <c r="K338" s="133"/>
    </row>
    <row r="339" spans="1:11" s="46" customFormat="1" ht="11.25">
      <c r="A339" s="232"/>
      <c r="B339" s="235"/>
      <c r="C339" s="139"/>
      <c r="D339" s="140"/>
      <c r="E339" s="140"/>
      <c r="F339" s="140"/>
      <c r="G339" s="140"/>
      <c r="H339" s="159"/>
      <c r="I339" s="159">
        <f>SUM(H338:H338)</f>
        <v>6</v>
      </c>
      <c r="J339" s="142">
        <v>40</v>
      </c>
      <c r="K339" s="143">
        <f>I339*J339</f>
        <v>240</v>
      </c>
    </row>
    <row r="340" spans="1:11" s="46" customFormat="1" ht="67.5">
      <c r="A340" s="230">
        <v>10</v>
      </c>
      <c r="B340" s="233" t="s">
        <v>34</v>
      </c>
      <c r="C340" s="157" t="s">
        <v>59</v>
      </c>
      <c r="D340" s="82"/>
      <c r="E340" s="82"/>
      <c r="F340" s="82"/>
      <c r="G340" s="82"/>
      <c r="H340" s="82"/>
      <c r="I340" s="82"/>
      <c r="J340" s="131"/>
      <c r="K340" s="129"/>
    </row>
    <row r="341" spans="1:11" s="46" customFormat="1" ht="11.25">
      <c r="A341" s="231"/>
      <c r="B341" s="234"/>
      <c r="C341" s="79" t="s">
        <v>65</v>
      </c>
      <c r="D341" s="135">
        <v>2</v>
      </c>
      <c r="E341" s="135"/>
      <c r="F341" s="135"/>
      <c r="G341" s="135"/>
      <c r="H341" s="135">
        <f>D341</f>
        <v>2</v>
      </c>
      <c r="I341" s="135"/>
      <c r="J341" s="80"/>
      <c r="K341" s="133"/>
    </row>
    <row r="342" spans="1:11" s="46" customFormat="1" ht="11.25">
      <c r="A342" s="232"/>
      <c r="B342" s="235"/>
      <c r="C342" s="139"/>
      <c r="D342" s="140"/>
      <c r="E342" s="140"/>
      <c r="F342" s="140"/>
      <c r="G342" s="140"/>
      <c r="H342" s="159"/>
      <c r="I342" s="159">
        <f>SUM(H341:H341)</f>
        <v>2</v>
      </c>
      <c r="J342" s="142">
        <v>50</v>
      </c>
      <c r="K342" s="143">
        <f>I342*J342</f>
        <v>100</v>
      </c>
    </row>
    <row r="343" ht="12.75">
      <c r="J343" s="127"/>
    </row>
    <row r="344" spans="1:11" ht="12.75">
      <c r="A344" s="49"/>
      <c r="B344" s="50"/>
      <c r="C344" s="89" t="s">
        <v>49</v>
      </c>
      <c r="D344" s="49"/>
      <c r="E344" s="90"/>
      <c r="F344" s="91"/>
      <c r="G344" s="91"/>
      <c r="H344" s="90"/>
      <c r="I344" s="51"/>
      <c r="J344" s="123"/>
      <c r="K344" s="53">
        <f>SUM(K325:K342)</f>
        <v>23854.7</v>
      </c>
    </row>
    <row r="345" spans="1:11" ht="12.75">
      <c r="A345" s="22"/>
      <c r="B345" s="23"/>
      <c r="D345" s="22"/>
      <c r="E345" s="92"/>
      <c r="F345" s="93"/>
      <c r="G345" s="93"/>
      <c r="H345" s="92"/>
      <c r="I345" s="32"/>
      <c r="J345" s="124"/>
      <c r="K345" s="25"/>
    </row>
    <row r="346" spans="1:11" ht="12.75">
      <c r="A346" s="22"/>
      <c r="B346" s="23"/>
      <c r="D346" s="22"/>
      <c r="E346" s="92"/>
      <c r="F346" s="93"/>
      <c r="G346" s="93"/>
      <c r="H346" s="92"/>
      <c r="I346" s="32"/>
      <c r="J346" s="124"/>
      <c r="K346" s="25"/>
    </row>
    <row r="347" spans="1:11" ht="12.75">
      <c r="A347" s="6">
        <v>9</v>
      </c>
      <c r="B347" s="7"/>
      <c r="C347" s="8" t="s">
        <v>15</v>
      </c>
      <c r="D347" s="9"/>
      <c r="E347" s="31"/>
      <c r="F347" s="9"/>
      <c r="G347" s="9"/>
      <c r="H347" s="31"/>
      <c r="I347" s="31"/>
      <c r="J347" s="125"/>
      <c r="K347" s="10"/>
    </row>
    <row r="348" spans="1:11" ht="360" customHeight="1">
      <c r="A348" s="86">
        <v>1</v>
      </c>
      <c r="B348" s="87" t="s">
        <v>34</v>
      </c>
      <c r="C348" s="16" t="s">
        <v>145</v>
      </c>
      <c r="D348" s="17"/>
      <c r="E348" s="17"/>
      <c r="F348" s="17"/>
      <c r="G348" s="17"/>
      <c r="H348" s="17"/>
      <c r="I348" s="17"/>
      <c r="J348" s="126"/>
      <c r="K348" s="86"/>
    </row>
    <row r="349" spans="1:11" ht="12.75">
      <c r="A349" s="33"/>
      <c r="B349" s="47"/>
      <c r="C349" s="11" t="s">
        <v>65</v>
      </c>
      <c r="D349" s="12">
        <v>1</v>
      </c>
      <c r="E349" s="13"/>
      <c r="F349" s="13"/>
      <c r="G349" s="13"/>
      <c r="H349" s="13">
        <f>D349</f>
        <v>1</v>
      </c>
      <c r="I349" s="12"/>
      <c r="J349" s="121"/>
      <c r="K349" s="33"/>
    </row>
    <row r="350" spans="1:11" s="46" customFormat="1" ht="12.75">
      <c r="A350" s="34"/>
      <c r="B350" s="48"/>
      <c r="C350" s="42"/>
      <c r="D350" s="14"/>
      <c r="E350" s="83"/>
      <c r="F350" s="83"/>
      <c r="G350" s="83"/>
      <c r="H350" s="84"/>
      <c r="I350" s="15">
        <f>SUM(H349:H349)</f>
        <v>1</v>
      </c>
      <c r="J350" s="27">
        <v>2000</v>
      </c>
      <c r="K350" s="100">
        <f>I350*J350</f>
        <v>2000</v>
      </c>
    </row>
    <row r="351" spans="1:11" s="46" customFormat="1" ht="12.75">
      <c r="A351" s="18"/>
      <c r="B351" s="19"/>
      <c r="C351" s="43"/>
      <c r="D351" s="18"/>
      <c r="E351" s="54"/>
      <c r="F351" s="55"/>
      <c r="G351" s="55"/>
      <c r="H351" s="54"/>
      <c r="I351" s="30"/>
      <c r="J351" s="122"/>
      <c r="K351" s="21"/>
    </row>
    <row r="352" spans="1:11" s="46" customFormat="1" ht="12.75">
      <c r="A352" s="49"/>
      <c r="B352" s="50"/>
      <c r="C352" s="44" t="s">
        <v>15</v>
      </c>
      <c r="D352" s="49"/>
      <c r="E352" s="90"/>
      <c r="F352" s="91"/>
      <c r="G352" s="91"/>
      <c r="H352" s="90"/>
      <c r="I352" s="51"/>
      <c r="J352" s="123"/>
      <c r="K352" s="53">
        <f>SUM(K348:K351)</f>
        <v>2000</v>
      </c>
    </row>
    <row r="353" spans="1:11" s="46" customFormat="1" ht="12.75">
      <c r="A353" s="22"/>
      <c r="B353" s="23"/>
      <c r="C353" s="26"/>
      <c r="D353" s="22"/>
      <c r="E353" s="92"/>
      <c r="F353" s="93"/>
      <c r="G353" s="93"/>
      <c r="H353" s="92"/>
      <c r="I353" s="32"/>
      <c r="J353" s="124"/>
      <c r="K353" s="25"/>
    </row>
    <row r="354" spans="1:11" s="46" customFormat="1" ht="12.75">
      <c r="A354" s="22"/>
      <c r="B354" s="23"/>
      <c r="C354" s="26"/>
      <c r="D354" s="22"/>
      <c r="E354" s="92"/>
      <c r="F354" s="93"/>
      <c r="G354" s="93"/>
      <c r="H354" s="92"/>
      <c r="I354" s="32"/>
      <c r="J354" s="124"/>
      <c r="K354" s="25"/>
    </row>
    <row r="355" spans="1:11" ht="12.75">
      <c r="A355" s="144">
        <v>10</v>
      </c>
      <c r="B355" s="145"/>
      <c r="C355" s="161" t="s">
        <v>20</v>
      </c>
      <c r="D355" s="147"/>
      <c r="E355" s="148"/>
      <c r="F355" s="147"/>
      <c r="G355" s="147"/>
      <c r="H355" s="148"/>
      <c r="I355" s="148"/>
      <c r="J355" s="149"/>
      <c r="K355" s="150"/>
    </row>
    <row r="356" spans="1:11" s="96" customFormat="1" ht="124.5" customHeight="1">
      <c r="A356" s="230">
        <v>1</v>
      </c>
      <c r="B356" s="233" t="s">
        <v>30</v>
      </c>
      <c r="C356" s="157" t="s">
        <v>85</v>
      </c>
      <c r="D356" s="82"/>
      <c r="E356" s="82"/>
      <c r="F356" s="82"/>
      <c r="G356" s="82"/>
      <c r="H356" s="82"/>
      <c r="I356" s="82"/>
      <c r="J356" s="154"/>
      <c r="K356" s="129"/>
    </row>
    <row r="357" spans="1:11" s="96" customFormat="1" ht="12.75">
      <c r="A357" s="231"/>
      <c r="B357" s="234"/>
      <c r="C357" s="79" t="s">
        <v>65</v>
      </c>
      <c r="D357" s="135">
        <v>2</v>
      </c>
      <c r="E357" s="81">
        <f>E61</f>
        <v>213</v>
      </c>
      <c r="F357" s="81"/>
      <c r="G357" s="81"/>
      <c r="H357" s="81">
        <f>D357*E357</f>
        <v>426</v>
      </c>
      <c r="I357" s="81"/>
      <c r="J357" s="155"/>
      <c r="K357" s="133"/>
    </row>
    <row r="358" spans="1:11" s="96" customFormat="1" ht="12.75">
      <c r="A358" s="232"/>
      <c r="B358" s="235"/>
      <c r="C358" s="162"/>
      <c r="D358" s="140"/>
      <c r="E358" s="94"/>
      <c r="F358" s="94"/>
      <c r="G358" s="94"/>
      <c r="H358" s="153"/>
      <c r="I358" s="159">
        <f>SUM(H357:H357)</f>
        <v>426</v>
      </c>
      <c r="J358" s="142">
        <v>4.3</v>
      </c>
      <c r="K358" s="143">
        <f>I358*J358</f>
        <v>1831.8</v>
      </c>
    </row>
    <row r="359" spans="1:11" ht="123.75">
      <c r="A359" s="230">
        <v>3</v>
      </c>
      <c r="B359" s="233" t="s">
        <v>30</v>
      </c>
      <c r="C359" s="157" t="s">
        <v>21</v>
      </c>
      <c r="D359" s="132"/>
      <c r="E359" s="132"/>
      <c r="F359" s="132"/>
      <c r="G359" s="82"/>
      <c r="H359" s="82"/>
      <c r="I359" s="82"/>
      <c r="J359" s="131"/>
      <c r="K359" s="129"/>
    </row>
    <row r="360" spans="1:11" ht="12.75">
      <c r="A360" s="231"/>
      <c r="B360" s="234"/>
      <c r="C360" s="79" t="s">
        <v>65</v>
      </c>
      <c r="D360" s="135">
        <v>11</v>
      </c>
      <c r="E360" s="81">
        <v>4</v>
      </c>
      <c r="F360" s="151"/>
      <c r="G360" s="81"/>
      <c r="H360" s="81">
        <f>D360*E360</f>
        <v>44</v>
      </c>
      <c r="I360" s="81"/>
      <c r="J360" s="80"/>
      <c r="K360" s="133"/>
    </row>
    <row r="361" spans="1:11" ht="12.75">
      <c r="A361" s="232"/>
      <c r="B361" s="235"/>
      <c r="C361" s="162"/>
      <c r="D361" s="160"/>
      <c r="E361" s="152"/>
      <c r="F361" s="152"/>
      <c r="G361" s="94"/>
      <c r="H361" s="153"/>
      <c r="I361" s="159">
        <f>SUM(H360:H360)</f>
        <v>44</v>
      </c>
      <c r="J361" s="142">
        <v>17.85</v>
      </c>
      <c r="K361" s="143">
        <f>I361*J361</f>
        <v>785.4000000000001</v>
      </c>
    </row>
    <row r="362" spans="1:11" ht="101.25">
      <c r="A362" s="230">
        <v>4</v>
      </c>
      <c r="B362" s="233" t="s">
        <v>30</v>
      </c>
      <c r="C362" s="157" t="s">
        <v>22</v>
      </c>
      <c r="D362" s="82"/>
      <c r="E362" s="82"/>
      <c r="F362" s="82"/>
      <c r="G362" s="82"/>
      <c r="H362" s="82"/>
      <c r="I362" s="82"/>
      <c r="J362" s="131"/>
      <c r="K362" s="129"/>
    </row>
    <row r="363" spans="1:11" ht="12.75">
      <c r="A363" s="231"/>
      <c r="B363" s="234"/>
      <c r="C363" s="79" t="s">
        <v>65</v>
      </c>
      <c r="D363" s="135">
        <v>1</v>
      </c>
      <c r="E363" s="81">
        <f>E357</f>
        <v>213</v>
      </c>
      <c r="F363" s="81"/>
      <c r="G363" s="81"/>
      <c r="H363" s="81">
        <f>D363*E363</f>
        <v>213</v>
      </c>
      <c r="I363" s="81"/>
      <c r="J363" s="80"/>
      <c r="K363" s="133"/>
    </row>
    <row r="364" spans="1:11" ht="12.75">
      <c r="A364" s="232"/>
      <c r="B364" s="235"/>
      <c r="C364" s="210"/>
      <c r="D364" s="140"/>
      <c r="E364" s="94"/>
      <c r="F364" s="94"/>
      <c r="G364" s="94"/>
      <c r="H364" s="153"/>
      <c r="I364" s="159">
        <f>SUM(H363:H363)</f>
        <v>213</v>
      </c>
      <c r="J364" s="142">
        <v>7</v>
      </c>
      <c r="K364" s="143">
        <f>I364*J364</f>
        <v>1491</v>
      </c>
    </row>
    <row r="365" spans="1:11" ht="202.5">
      <c r="A365" s="230">
        <v>5</v>
      </c>
      <c r="B365" s="236" t="s">
        <v>34</v>
      </c>
      <c r="C365" s="163" t="s">
        <v>178</v>
      </c>
      <c r="D365" s="132"/>
      <c r="E365" s="132"/>
      <c r="F365" s="132"/>
      <c r="G365" s="82"/>
      <c r="H365" s="82"/>
      <c r="I365" s="82"/>
      <c r="J365" s="154"/>
      <c r="K365" s="129"/>
    </row>
    <row r="366" spans="1:11" ht="12.75">
      <c r="A366" s="231"/>
      <c r="B366" s="237"/>
      <c r="C366" s="164" t="s">
        <v>65</v>
      </c>
      <c r="D366" s="135">
        <v>4</v>
      </c>
      <c r="E366" s="151"/>
      <c r="F366" s="151"/>
      <c r="G366" s="81"/>
      <c r="H366" s="81">
        <f>D366</f>
        <v>4</v>
      </c>
      <c r="I366" s="135"/>
      <c r="J366" s="155"/>
      <c r="K366" s="133"/>
    </row>
    <row r="367" spans="1:11" ht="12.75">
      <c r="A367" s="232"/>
      <c r="B367" s="238"/>
      <c r="C367" s="165"/>
      <c r="D367" s="140"/>
      <c r="E367" s="152"/>
      <c r="F367" s="152"/>
      <c r="G367" s="94"/>
      <c r="H367" s="153"/>
      <c r="I367" s="159">
        <f>SUM(H366:H366)</f>
        <v>4</v>
      </c>
      <c r="J367" s="142">
        <v>570</v>
      </c>
      <c r="K367" s="143">
        <f>I367*J367</f>
        <v>2280</v>
      </c>
    </row>
    <row r="368" spans="1:11" ht="146.25">
      <c r="A368" s="230">
        <v>6</v>
      </c>
      <c r="B368" s="236" t="s">
        <v>34</v>
      </c>
      <c r="C368" s="163" t="s">
        <v>78</v>
      </c>
      <c r="D368" s="132"/>
      <c r="E368" s="132"/>
      <c r="F368" s="132"/>
      <c r="G368" s="82"/>
      <c r="H368" s="82"/>
      <c r="I368" s="82"/>
      <c r="J368" s="154"/>
      <c r="K368" s="129"/>
    </row>
    <row r="369" spans="1:11" ht="12.75">
      <c r="A369" s="231"/>
      <c r="B369" s="237"/>
      <c r="C369" s="164" t="s">
        <v>65</v>
      </c>
      <c r="D369" s="135">
        <v>1</v>
      </c>
      <c r="E369" s="151"/>
      <c r="F369" s="151"/>
      <c r="G369" s="81"/>
      <c r="H369" s="81">
        <f>D369</f>
        <v>1</v>
      </c>
      <c r="I369" s="135"/>
      <c r="J369" s="155"/>
      <c r="K369" s="133"/>
    </row>
    <row r="370" spans="1:11" ht="12.75">
      <c r="A370" s="232"/>
      <c r="B370" s="238"/>
      <c r="C370" s="165"/>
      <c r="D370" s="140"/>
      <c r="E370" s="152"/>
      <c r="F370" s="152"/>
      <c r="G370" s="94"/>
      <c r="H370" s="153"/>
      <c r="I370" s="159">
        <f>SUM(H369:H369)</f>
        <v>1</v>
      </c>
      <c r="J370" s="142">
        <v>175.34</v>
      </c>
      <c r="K370" s="143">
        <f>I370*J370</f>
        <v>175.34</v>
      </c>
    </row>
    <row r="371" spans="1:11" ht="67.5">
      <c r="A371" s="230">
        <v>7</v>
      </c>
      <c r="B371" s="236" t="s">
        <v>34</v>
      </c>
      <c r="C371" s="163" t="s">
        <v>59</v>
      </c>
      <c r="D371" s="132"/>
      <c r="E371" s="132"/>
      <c r="F371" s="132"/>
      <c r="G371" s="82"/>
      <c r="H371" s="82"/>
      <c r="I371" s="82"/>
      <c r="J371" s="154"/>
      <c r="K371" s="129"/>
    </row>
    <row r="372" spans="1:11" ht="12.75">
      <c r="A372" s="231"/>
      <c r="B372" s="237"/>
      <c r="C372" s="164" t="s">
        <v>65</v>
      </c>
      <c r="D372" s="135">
        <v>2</v>
      </c>
      <c r="E372" s="136"/>
      <c r="F372" s="136"/>
      <c r="G372" s="135"/>
      <c r="H372" s="135">
        <f>D372</f>
        <v>2</v>
      </c>
      <c r="I372" s="135"/>
      <c r="J372" s="155"/>
      <c r="K372" s="133"/>
    </row>
    <row r="373" spans="1:11" ht="12.75">
      <c r="A373" s="232"/>
      <c r="B373" s="238"/>
      <c r="C373" s="165"/>
      <c r="D373" s="160"/>
      <c r="E373" s="152"/>
      <c r="F373" s="152"/>
      <c r="G373" s="94"/>
      <c r="H373" s="153"/>
      <c r="I373" s="159">
        <f>SUM(H372:H372)</f>
        <v>2</v>
      </c>
      <c r="J373" s="142">
        <v>35</v>
      </c>
      <c r="K373" s="143">
        <f>I373*J373</f>
        <v>70</v>
      </c>
    </row>
    <row r="374" spans="1:11" ht="78.75">
      <c r="A374" s="230">
        <v>8</v>
      </c>
      <c r="B374" s="236" t="s">
        <v>30</v>
      </c>
      <c r="C374" s="163" t="s">
        <v>23</v>
      </c>
      <c r="D374" s="82"/>
      <c r="E374" s="132"/>
      <c r="F374" s="132"/>
      <c r="G374" s="82"/>
      <c r="H374" s="82"/>
      <c r="I374" s="82"/>
      <c r="J374" s="131"/>
      <c r="K374" s="129"/>
    </row>
    <row r="375" spans="1:11" ht="12.75">
      <c r="A375" s="231"/>
      <c r="B375" s="237"/>
      <c r="C375" s="164" t="s">
        <v>65</v>
      </c>
      <c r="D375" s="135">
        <v>1</v>
      </c>
      <c r="E375" s="81">
        <f>E363</f>
        <v>213</v>
      </c>
      <c r="F375" s="136"/>
      <c r="G375" s="135"/>
      <c r="H375" s="81">
        <f>D375*E375</f>
        <v>213</v>
      </c>
      <c r="I375" s="135"/>
      <c r="J375" s="80"/>
      <c r="K375" s="133"/>
    </row>
    <row r="376" spans="1:11" ht="12.75">
      <c r="A376" s="232"/>
      <c r="B376" s="238"/>
      <c r="C376" s="165"/>
      <c r="D376" s="140"/>
      <c r="E376" s="94"/>
      <c r="F376" s="94"/>
      <c r="G376" s="94"/>
      <c r="H376" s="153"/>
      <c r="I376" s="159">
        <f>SUM(H375:H375)</f>
        <v>213</v>
      </c>
      <c r="J376" s="142">
        <v>5</v>
      </c>
      <c r="K376" s="143">
        <f>I376*J376</f>
        <v>1065</v>
      </c>
    </row>
    <row r="377" spans="1:11" ht="12.75">
      <c r="A377" s="18"/>
      <c r="B377" s="19"/>
      <c r="C377" s="43"/>
      <c r="D377" s="18"/>
      <c r="E377" s="54"/>
      <c r="F377" s="55"/>
      <c r="G377" s="55"/>
      <c r="H377" s="54"/>
      <c r="I377" s="30"/>
      <c r="J377" s="122"/>
      <c r="K377" s="21"/>
    </row>
    <row r="378" spans="1:11" ht="12.75">
      <c r="A378" s="49"/>
      <c r="B378" s="50"/>
      <c r="C378" s="44" t="s">
        <v>20</v>
      </c>
      <c r="D378" s="49"/>
      <c r="E378" s="90"/>
      <c r="F378" s="91"/>
      <c r="G378" s="91"/>
      <c r="H378" s="90"/>
      <c r="I378" s="51"/>
      <c r="J378" s="123"/>
      <c r="K378" s="53">
        <f>SUM(K356:K377)</f>
        <v>7698.54</v>
      </c>
    </row>
    <row r="379" spans="1:11" ht="12.75">
      <c r="A379" s="22"/>
      <c r="B379" s="23"/>
      <c r="C379" s="24"/>
      <c r="D379" s="22"/>
      <c r="E379" s="92"/>
      <c r="F379" s="93"/>
      <c r="G379" s="93"/>
      <c r="H379" s="92"/>
      <c r="I379" s="32"/>
      <c r="J379" s="124"/>
      <c r="K379" s="25"/>
    </row>
    <row r="380" spans="1:11" ht="12.75">
      <c r="A380" s="22"/>
      <c r="B380" s="23"/>
      <c r="C380" s="24"/>
      <c r="D380" s="22"/>
      <c r="E380" s="92"/>
      <c r="F380" s="93"/>
      <c r="G380" s="93"/>
      <c r="H380" s="92"/>
      <c r="I380" s="32"/>
      <c r="J380" s="124"/>
      <c r="K380" s="25"/>
    </row>
    <row r="381" spans="1:11" ht="12.75">
      <c r="A381" s="6">
        <v>11</v>
      </c>
      <c r="B381" s="7"/>
      <c r="C381" s="8" t="s">
        <v>24</v>
      </c>
      <c r="D381" s="9"/>
      <c r="E381" s="31"/>
      <c r="F381" s="9"/>
      <c r="G381" s="9"/>
      <c r="H381" s="31"/>
      <c r="I381" s="31"/>
      <c r="J381" s="125"/>
      <c r="K381" s="10"/>
    </row>
    <row r="382" spans="1:11" s="96" customFormat="1" ht="315">
      <c r="A382" s="86">
        <v>1</v>
      </c>
      <c r="B382" s="87" t="s">
        <v>143</v>
      </c>
      <c r="C382" s="16" t="s">
        <v>144</v>
      </c>
      <c r="D382" s="17"/>
      <c r="E382" s="17"/>
      <c r="F382" s="17"/>
      <c r="G382" s="17"/>
      <c r="H382" s="17"/>
      <c r="I382" s="17"/>
      <c r="J382" s="126"/>
      <c r="K382" s="86"/>
    </row>
    <row r="383" spans="1:11" s="96" customFormat="1" ht="12.75">
      <c r="A383" s="33"/>
      <c r="B383" s="47"/>
      <c r="C383" s="11" t="s">
        <v>65</v>
      </c>
      <c r="D383" s="12">
        <v>1</v>
      </c>
      <c r="E383" s="13"/>
      <c r="F383" s="13"/>
      <c r="G383" s="13"/>
      <c r="H383" s="13">
        <f>D383</f>
        <v>1</v>
      </c>
      <c r="I383" s="12"/>
      <c r="J383" s="121"/>
      <c r="K383" s="33"/>
    </row>
    <row r="384" spans="1:11" ht="12.75">
      <c r="A384" s="34"/>
      <c r="B384" s="48"/>
      <c r="C384" s="42"/>
      <c r="D384" s="14"/>
      <c r="E384" s="83"/>
      <c r="F384" s="83"/>
      <c r="G384" s="83"/>
      <c r="H384" s="84"/>
      <c r="I384" s="15">
        <f>SUM(H383:H383)</f>
        <v>1</v>
      </c>
      <c r="J384" s="27">
        <v>2000</v>
      </c>
      <c r="K384" s="100">
        <f>I384*J384</f>
        <v>2000</v>
      </c>
    </row>
    <row r="385" spans="3:10" ht="12.75">
      <c r="C385" s="45"/>
      <c r="J385" s="127"/>
    </row>
    <row r="386" spans="1:11" ht="12.75">
      <c r="A386" s="49"/>
      <c r="B386" s="50"/>
      <c r="C386" s="44" t="s">
        <v>24</v>
      </c>
      <c r="D386" s="49"/>
      <c r="E386" s="90"/>
      <c r="F386" s="91"/>
      <c r="G386" s="91"/>
      <c r="H386" s="90"/>
      <c r="I386" s="51"/>
      <c r="J386" s="123"/>
      <c r="K386" s="53">
        <f>SUM(K383:K385)</f>
        <v>2000</v>
      </c>
    </row>
    <row r="387" spans="3:10" ht="12.75">
      <c r="C387" s="45"/>
      <c r="J387" s="127"/>
    </row>
    <row r="388" spans="3:10" ht="12.75">
      <c r="C388" s="45"/>
      <c r="J388" s="127"/>
    </row>
    <row r="389" spans="1:11" ht="12.75">
      <c r="A389" s="6">
        <v>12</v>
      </c>
      <c r="B389" s="7"/>
      <c r="C389" s="8" t="s">
        <v>25</v>
      </c>
      <c r="D389" s="9"/>
      <c r="E389" s="31"/>
      <c r="F389" s="9"/>
      <c r="G389" s="9"/>
      <c r="H389" s="31"/>
      <c r="I389" s="31"/>
      <c r="J389" s="125"/>
      <c r="K389" s="10"/>
    </row>
    <row r="390" spans="1:11" s="96" customFormat="1" ht="360" customHeight="1">
      <c r="A390" s="86">
        <v>1</v>
      </c>
      <c r="B390" s="87" t="s">
        <v>143</v>
      </c>
      <c r="C390" s="16" t="s">
        <v>146</v>
      </c>
      <c r="D390" s="17"/>
      <c r="E390" s="17"/>
      <c r="F390" s="17"/>
      <c r="G390" s="17"/>
      <c r="H390" s="17"/>
      <c r="I390" s="17"/>
      <c r="J390" s="126"/>
      <c r="K390" s="86"/>
    </row>
    <row r="391" spans="1:11" ht="12.75">
      <c r="A391" s="33"/>
      <c r="B391" s="47"/>
      <c r="C391" s="11" t="s">
        <v>65</v>
      </c>
      <c r="D391" s="12">
        <v>1</v>
      </c>
      <c r="E391" s="13"/>
      <c r="F391" s="13"/>
      <c r="G391" s="13"/>
      <c r="H391" s="13">
        <f>D391</f>
        <v>1</v>
      </c>
      <c r="I391" s="12"/>
      <c r="J391" s="121"/>
      <c r="K391" s="33"/>
    </row>
    <row r="392" spans="1:11" ht="12.75">
      <c r="A392" s="34"/>
      <c r="B392" s="48"/>
      <c r="C392" s="42"/>
      <c r="D392" s="14"/>
      <c r="E392" s="83"/>
      <c r="F392" s="83"/>
      <c r="G392" s="83"/>
      <c r="H392" s="84"/>
      <c r="I392" s="15">
        <f>SUM(H391:H391)</f>
        <v>1</v>
      </c>
      <c r="J392" s="27">
        <v>3000</v>
      </c>
      <c r="K392" s="100">
        <f>I392*J392</f>
        <v>3000</v>
      </c>
    </row>
    <row r="393" spans="3:10" ht="12.75">
      <c r="C393" s="45"/>
      <c r="J393" s="127"/>
    </row>
    <row r="394" spans="1:11" ht="12.75">
      <c r="A394" s="49"/>
      <c r="B394" s="50"/>
      <c r="C394" s="44" t="s">
        <v>25</v>
      </c>
      <c r="D394" s="49"/>
      <c r="E394" s="90"/>
      <c r="F394" s="91"/>
      <c r="G394" s="91"/>
      <c r="H394" s="90"/>
      <c r="I394" s="51"/>
      <c r="J394" s="123"/>
      <c r="K394" s="53">
        <f>SUM(K391:K393)</f>
        <v>3000</v>
      </c>
    </row>
    <row r="395" spans="3:10" ht="12.75">
      <c r="C395" s="45"/>
      <c r="J395" s="127"/>
    </row>
    <row r="396" spans="3:10" ht="12.75">
      <c r="C396" s="45"/>
      <c r="J396" s="127"/>
    </row>
    <row r="397" spans="1:11" ht="12.75">
      <c r="A397" s="144">
        <v>13</v>
      </c>
      <c r="B397" s="145"/>
      <c r="C397" s="146" t="s">
        <v>50</v>
      </c>
      <c r="D397" s="147"/>
      <c r="E397" s="148"/>
      <c r="F397" s="147"/>
      <c r="G397" s="147"/>
      <c r="H397" s="148"/>
      <c r="I397" s="148"/>
      <c r="J397" s="149"/>
      <c r="K397" s="150"/>
    </row>
    <row r="398" spans="1:11" ht="101.25">
      <c r="A398" s="230">
        <v>1</v>
      </c>
      <c r="B398" s="233" t="s">
        <v>34</v>
      </c>
      <c r="C398" s="157" t="s">
        <v>148</v>
      </c>
      <c r="D398" s="132"/>
      <c r="E398" s="154"/>
      <c r="F398" s="82"/>
      <c r="G398" s="82"/>
      <c r="H398" s="131"/>
      <c r="I398" s="131"/>
      <c r="J398" s="132"/>
      <c r="K398" s="129"/>
    </row>
    <row r="399" spans="1:11" ht="12.75">
      <c r="A399" s="231"/>
      <c r="B399" s="234"/>
      <c r="C399" s="79" t="s">
        <v>65</v>
      </c>
      <c r="D399" s="135">
        <v>1</v>
      </c>
      <c r="E399" s="155"/>
      <c r="F399" s="81"/>
      <c r="G399" s="81"/>
      <c r="H399" s="80">
        <f>D399</f>
        <v>1</v>
      </c>
      <c r="I399" s="80"/>
      <c r="J399" s="136"/>
      <c r="K399" s="133"/>
    </row>
    <row r="400" spans="1:11" ht="12.75">
      <c r="A400" s="232"/>
      <c r="B400" s="235"/>
      <c r="C400" s="139"/>
      <c r="D400" s="160"/>
      <c r="E400" s="156"/>
      <c r="F400" s="94"/>
      <c r="G400" s="94"/>
      <c r="H400" s="141"/>
      <c r="I400" s="142">
        <f>SUM(H399:H399)</f>
        <v>1</v>
      </c>
      <c r="J400" s="142">
        <v>120</v>
      </c>
      <c r="K400" s="143">
        <f>I400*J400</f>
        <v>120</v>
      </c>
    </row>
    <row r="401" spans="1:11" ht="101.25">
      <c r="A401" s="230">
        <v>2</v>
      </c>
      <c r="B401" s="233" t="s">
        <v>34</v>
      </c>
      <c r="C401" s="157" t="s">
        <v>147</v>
      </c>
      <c r="D401" s="132"/>
      <c r="E401" s="154"/>
      <c r="F401" s="82"/>
      <c r="G401" s="82"/>
      <c r="H401" s="131"/>
      <c r="I401" s="131"/>
      <c r="J401" s="82"/>
      <c r="K401" s="129"/>
    </row>
    <row r="402" spans="1:11" ht="12.75">
      <c r="A402" s="231"/>
      <c r="B402" s="234"/>
      <c r="C402" s="79" t="s">
        <v>65</v>
      </c>
      <c r="D402" s="135">
        <v>1</v>
      </c>
      <c r="E402" s="155"/>
      <c r="F402" s="81"/>
      <c r="G402" s="81"/>
      <c r="H402" s="80">
        <f>D402</f>
        <v>1</v>
      </c>
      <c r="I402" s="80"/>
      <c r="J402" s="135"/>
      <c r="K402" s="133"/>
    </row>
    <row r="403" spans="1:11" ht="12.75">
      <c r="A403" s="232"/>
      <c r="B403" s="235"/>
      <c r="C403" s="139"/>
      <c r="D403" s="160"/>
      <c r="E403" s="156"/>
      <c r="F403" s="94"/>
      <c r="G403" s="94"/>
      <c r="H403" s="141"/>
      <c r="I403" s="142">
        <f>SUM(H402:H402)</f>
        <v>1</v>
      </c>
      <c r="J403" s="142">
        <v>120</v>
      </c>
      <c r="K403" s="143">
        <f>I403*J403</f>
        <v>120</v>
      </c>
    </row>
    <row r="404" spans="1:11" ht="67.5">
      <c r="A404" s="230">
        <v>3</v>
      </c>
      <c r="B404" s="233" t="s">
        <v>34</v>
      </c>
      <c r="C404" s="157" t="s">
        <v>149</v>
      </c>
      <c r="D404" s="132"/>
      <c r="E404" s="154"/>
      <c r="F404" s="82"/>
      <c r="G404" s="82"/>
      <c r="H404" s="131"/>
      <c r="I404" s="131"/>
      <c r="J404" s="82"/>
      <c r="K404" s="129"/>
    </row>
    <row r="405" spans="1:11" ht="12.75">
      <c r="A405" s="231"/>
      <c r="B405" s="234"/>
      <c r="C405" s="79" t="s">
        <v>65</v>
      </c>
      <c r="D405" s="135">
        <v>2</v>
      </c>
      <c r="E405" s="155"/>
      <c r="F405" s="81"/>
      <c r="G405" s="81"/>
      <c r="H405" s="80">
        <f>D405</f>
        <v>2</v>
      </c>
      <c r="I405" s="80"/>
      <c r="J405" s="135"/>
      <c r="K405" s="133"/>
    </row>
    <row r="406" spans="1:11" ht="12.75">
      <c r="A406" s="232"/>
      <c r="B406" s="235"/>
      <c r="C406" s="139"/>
      <c r="D406" s="160"/>
      <c r="E406" s="156"/>
      <c r="F406" s="94"/>
      <c r="G406" s="94"/>
      <c r="H406" s="141"/>
      <c r="I406" s="142">
        <f>SUM(H405:H405)</f>
        <v>2</v>
      </c>
      <c r="J406" s="142">
        <v>90</v>
      </c>
      <c r="K406" s="143">
        <f>I406*J406</f>
        <v>180</v>
      </c>
    </row>
    <row r="407" spans="1:11" ht="12.75">
      <c r="A407" s="18"/>
      <c r="B407" s="19"/>
      <c r="D407" s="18"/>
      <c r="E407" s="54"/>
      <c r="F407" s="55"/>
      <c r="G407" s="55"/>
      <c r="H407" s="54"/>
      <c r="I407" s="30"/>
      <c r="J407" s="128"/>
      <c r="K407" s="21"/>
    </row>
    <row r="408" spans="1:11" ht="12.75">
      <c r="A408" s="49"/>
      <c r="B408" s="50"/>
      <c r="C408" s="89" t="s">
        <v>51</v>
      </c>
      <c r="D408" s="49"/>
      <c r="E408" s="90"/>
      <c r="F408" s="91"/>
      <c r="G408" s="91"/>
      <c r="H408" s="90"/>
      <c r="I408" s="51"/>
      <c r="J408" s="123"/>
      <c r="K408" s="53">
        <f>SUM(K398:K407)</f>
        <v>420</v>
      </c>
    </row>
    <row r="409" spans="1:11" ht="12.75">
      <c r="A409" s="22"/>
      <c r="B409" s="23"/>
      <c r="D409" s="22"/>
      <c r="E409" s="92"/>
      <c r="F409" s="93"/>
      <c r="G409" s="93"/>
      <c r="H409" s="92"/>
      <c r="I409" s="32"/>
      <c r="J409" s="124"/>
      <c r="K409" s="25"/>
    </row>
    <row r="410" spans="1:11" ht="12.75">
      <c r="A410" s="22"/>
      <c r="B410" s="23"/>
      <c r="D410" s="22"/>
      <c r="E410" s="92"/>
      <c r="F410" s="93"/>
      <c r="G410" s="93"/>
      <c r="H410" s="92"/>
      <c r="I410" s="32"/>
      <c r="J410" s="124"/>
      <c r="K410" s="25"/>
    </row>
    <row r="411" spans="1:11" ht="12.75">
      <c r="A411" s="6">
        <v>14</v>
      </c>
      <c r="B411" s="7"/>
      <c r="C411" s="8" t="s">
        <v>28</v>
      </c>
      <c r="D411" s="9"/>
      <c r="E411" s="31"/>
      <c r="F411" s="9"/>
      <c r="G411" s="9"/>
      <c r="H411" s="31"/>
      <c r="I411" s="31"/>
      <c r="J411" s="125"/>
      <c r="K411" s="10"/>
    </row>
    <row r="412" spans="1:11" ht="215.25" customHeight="1">
      <c r="A412" s="249">
        <v>1</v>
      </c>
      <c r="B412" s="245" t="s">
        <v>34</v>
      </c>
      <c r="C412" s="39" t="s">
        <v>150</v>
      </c>
      <c r="D412" s="12"/>
      <c r="E412" s="28"/>
      <c r="F412" s="12"/>
      <c r="G412" s="12"/>
      <c r="H412" s="28"/>
      <c r="I412" s="28"/>
      <c r="J412" s="120"/>
      <c r="K412" s="33"/>
    </row>
    <row r="413" spans="1:11" ht="12" customHeight="1">
      <c r="A413" s="249"/>
      <c r="B413" s="245"/>
      <c r="C413" s="40"/>
      <c r="D413" s="12">
        <v>12</v>
      </c>
      <c r="E413" s="28"/>
      <c r="F413" s="12"/>
      <c r="G413" s="12"/>
      <c r="H413" s="28">
        <f>D413</f>
        <v>12</v>
      </c>
      <c r="I413" s="28"/>
      <c r="J413" s="120"/>
      <c r="K413" s="33"/>
    </row>
    <row r="414" spans="1:11" ht="12.75">
      <c r="A414" s="250"/>
      <c r="B414" s="246"/>
      <c r="C414" s="41"/>
      <c r="D414" s="14"/>
      <c r="E414" s="85"/>
      <c r="F414" s="83"/>
      <c r="G414" s="83"/>
      <c r="H414" s="85"/>
      <c r="I414" s="27">
        <f>SUM(H413:H413)</f>
        <v>12</v>
      </c>
      <c r="J414" s="15">
        <v>610</v>
      </c>
      <c r="K414" s="100">
        <f>I414*J414</f>
        <v>7320</v>
      </c>
    </row>
    <row r="415" spans="1:11" s="96" customFormat="1" ht="360" customHeight="1">
      <c r="A415" s="231">
        <v>2</v>
      </c>
      <c r="B415" s="234"/>
      <c r="C415" s="157" t="s">
        <v>151</v>
      </c>
      <c r="D415" s="135"/>
      <c r="E415" s="80"/>
      <c r="F415" s="135"/>
      <c r="G415" s="135"/>
      <c r="H415" s="80"/>
      <c r="I415" s="80"/>
      <c r="J415" s="136"/>
      <c r="K415" s="129"/>
    </row>
    <row r="416" spans="1:11" s="96" customFormat="1" ht="12.75">
      <c r="A416" s="231"/>
      <c r="B416" s="234"/>
      <c r="C416" s="79" t="s">
        <v>65</v>
      </c>
      <c r="D416" s="135">
        <v>1</v>
      </c>
      <c r="E416" s="80">
        <v>40</v>
      </c>
      <c r="F416" s="135"/>
      <c r="G416" s="135"/>
      <c r="H416" s="80">
        <f>D416*E416</f>
        <v>40</v>
      </c>
      <c r="I416" s="80"/>
      <c r="J416" s="135"/>
      <c r="K416" s="133"/>
    </row>
    <row r="417" spans="1:11" s="96" customFormat="1" ht="12.75">
      <c r="A417" s="232"/>
      <c r="B417" s="235"/>
      <c r="C417" s="139"/>
      <c r="D417" s="140"/>
      <c r="E417" s="141"/>
      <c r="F417" s="94"/>
      <c r="G417" s="94"/>
      <c r="H417" s="141"/>
      <c r="I417" s="142">
        <f>SUM(H416:H416)</f>
        <v>40</v>
      </c>
      <c r="J417" s="142">
        <v>100</v>
      </c>
      <c r="K417" s="143">
        <f>I417*J417</f>
        <v>4000</v>
      </c>
    </row>
    <row r="418" spans="1:11" ht="12.75">
      <c r="A418" s="22"/>
      <c r="B418" s="23"/>
      <c r="D418" s="22"/>
      <c r="E418" s="92"/>
      <c r="F418" s="93"/>
      <c r="G418" s="93"/>
      <c r="H418" s="92"/>
      <c r="I418" s="32"/>
      <c r="J418" s="124"/>
      <c r="K418" s="25"/>
    </row>
    <row r="419" spans="1:11" ht="12.75">
      <c r="A419" s="49"/>
      <c r="B419" s="50"/>
      <c r="C419" s="89" t="s">
        <v>28</v>
      </c>
      <c r="D419" s="49"/>
      <c r="E419" s="90"/>
      <c r="F419" s="91"/>
      <c r="G419" s="91"/>
      <c r="H419" s="90"/>
      <c r="I419" s="51"/>
      <c r="J419" s="123"/>
      <c r="K419" s="53">
        <f>SUM(K412:K418)</f>
        <v>11320</v>
      </c>
    </row>
    <row r="420" spans="1:11" ht="12" customHeight="1">
      <c r="A420" s="22"/>
      <c r="B420" s="23"/>
      <c r="D420" s="22"/>
      <c r="E420" s="92"/>
      <c r="F420" s="93"/>
      <c r="G420" s="93"/>
      <c r="H420" s="92"/>
      <c r="I420" s="32"/>
      <c r="J420" s="124"/>
      <c r="K420" s="25"/>
    </row>
    <row r="421" spans="1:11" ht="12" customHeight="1">
      <c r="A421" s="22"/>
      <c r="B421" s="23"/>
      <c r="D421" s="22"/>
      <c r="E421" s="92"/>
      <c r="F421" s="93"/>
      <c r="G421" s="93"/>
      <c r="H421" s="92"/>
      <c r="I421" s="32"/>
      <c r="J421" s="124"/>
      <c r="K421" s="25"/>
    </row>
    <row r="422" spans="1:11" s="96" customFormat="1" ht="12.75">
      <c r="A422" s="144">
        <v>15</v>
      </c>
      <c r="B422" s="145"/>
      <c r="C422" s="146" t="s">
        <v>27</v>
      </c>
      <c r="D422" s="147"/>
      <c r="E422" s="148"/>
      <c r="F422" s="147"/>
      <c r="G422" s="147"/>
      <c r="H422" s="148"/>
      <c r="I422" s="148"/>
      <c r="J422" s="149"/>
      <c r="K422" s="150"/>
    </row>
    <row r="423" spans="1:11" ht="247.5">
      <c r="A423" s="231">
        <v>2</v>
      </c>
      <c r="B423" s="234" t="s">
        <v>34</v>
      </c>
      <c r="C423" s="157" t="s">
        <v>152</v>
      </c>
      <c r="D423" s="136"/>
      <c r="E423" s="80"/>
      <c r="F423" s="135"/>
      <c r="G423" s="135"/>
      <c r="H423" s="80"/>
      <c r="I423" s="80"/>
      <c r="J423" s="136"/>
      <c r="K423" s="133"/>
    </row>
    <row r="424" spans="1:11" ht="12.75">
      <c r="A424" s="231"/>
      <c r="B424" s="234"/>
      <c r="C424" s="79" t="s">
        <v>65</v>
      </c>
      <c r="D424" s="135">
        <v>1</v>
      </c>
      <c r="E424" s="80"/>
      <c r="F424" s="135"/>
      <c r="G424" s="135"/>
      <c r="H424" s="80">
        <f>D424</f>
        <v>1</v>
      </c>
      <c r="I424" s="80"/>
      <c r="J424" s="136"/>
      <c r="K424" s="133"/>
    </row>
    <row r="425" spans="1:11" ht="12.75">
      <c r="A425" s="232"/>
      <c r="B425" s="235"/>
      <c r="C425" s="139"/>
      <c r="D425" s="140"/>
      <c r="E425" s="141"/>
      <c r="F425" s="94"/>
      <c r="G425" s="94"/>
      <c r="H425" s="141"/>
      <c r="I425" s="142">
        <f>SUM(H424:H424)</f>
        <v>1</v>
      </c>
      <c r="J425" s="142">
        <v>750</v>
      </c>
      <c r="K425" s="143">
        <f>I425*J425</f>
        <v>750</v>
      </c>
    </row>
    <row r="426" spans="1:11" ht="330" customHeight="1">
      <c r="A426" s="231">
        <v>3</v>
      </c>
      <c r="B426" s="234" t="s">
        <v>34</v>
      </c>
      <c r="C426" s="157" t="s">
        <v>153</v>
      </c>
      <c r="D426" s="136"/>
      <c r="E426" s="80"/>
      <c r="F426" s="135"/>
      <c r="G426" s="135"/>
      <c r="H426" s="80"/>
      <c r="I426" s="80"/>
      <c r="J426" s="136"/>
      <c r="K426" s="133"/>
    </row>
    <row r="427" spans="1:11" ht="12.75">
      <c r="A427" s="231"/>
      <c r="B427" s="234"/>
      <c r="C427" s="79" t="s">
        <v>65</v>
      </c>
      <c r="D427" s="135">
        <v>2</v>
      </c>
      <c r="E427" s="80"/>
      <c r="F427" s="135"/>
      <c r="G427" s="135"/>
      <c r="H427" s="80">
        <f>D427</f>
        <v>2</v>
      </c>
      <c r="I427" s="80"/>
      <c r="J427" s="136"/>
      <c r="K427" s="133"/>
    </row>
    <row r="428" spans="1:11" ht="12.75">
      <c r="A428" s="232"/>
      <c r="B428" s="235"/>
      <c r="C428" s="139"/>
      <c r="D428" s="140"/>
      <c r="E428" s="141"/>
      <c r="F428" s="94"/>
      <c r="G428" s="94"/>
      <c r="H428" s="141"/>
      <c r="I428" s="142">
        <f>SUM(H427:H427)</f>
        <v>2</v>
      </c>
      <c r="J428" s="142">
        <v>1200</v>
      </c>
      <c r="K428" s="143">
        <f>I428*J428</f>
        <v>2400</v>
      </c>
    </row>
    <row r="429" spans="1:16" ht="12.75">
      <c r="A429" s="18"/>
      <c r="B429" s="19"/>
      <c r="D429" s="18"/>
      <c r="E429" s="55"/>
      <c r="F429" s="55"/>
      <c r="G429" s="55"/>
      <c r="H429" s="55"/>
      <c r="I429" s="30"/>
      <c r="J429" s="20"/>
      <c r="K429" s="21"/>
      <c r="L429" s="98"/>
      <c r="M429" s="98"/>
      <c r="N429" s="98"/>
      <c r="O429" s="98"/>
      <c r="P429" s="98"/>
    </row>
    <row r="430" spans="1:16" ht="12.75">
      <c r="A430" s="49"/>
      <c r="B430" s="50"/>
      <c r="C430" s="89" t="s">
        <v>27</v>
      </c>
      <c r="D430" s="49"/>
      <c r="E430" s="90"/>
      <c r="F430" s="91"/>
      <c r="G430" s="91"/>
      <c r="H430" s="90"/>
      <c r="I430" s="51"/>
      <c r="J430" s="52"/>
      <c r="K430" s="53">
        <f>SUM(K423:K429)</f>
        <v>3150</v>
      </c>
      <c r="L430" s="98"/>
      <c r="M430" s="98"/>
      <c r="N430" s="98"/>
      <c r="O430" s="98"/>
      <c r="P430" s="98"/>
    </row>
    <row r="431" spans="1:16" ht="12.75">
      <c r="A431" s="18"/>
      <c r="B431" s="19"/>
      <c r="D431" s="18"/>
      <c r="E431" s="54"/>
      <c r="F431" s="55"/>
      <c r="G431" s="55"/>
      <c r="H431" s="54"/>
      <c r="I431" s="30"/>
      <c r="J431" s="20"/>
      <c r="K431" s="21"/>
      <c r="L431" s="98"/>
      <c r="M431" s="98"/>
      <c r="N431" s="98"/>
      <c r="O431" s="98"/>
      <c r="P431" s="98"/>
    </row>
    <row r="432" spans="1:21" s="97" customFormat="1" ht="12.75">
      <c r="A432" s="22"/>
      <c r="B432" s="23"/>
      <c r="C432" s="26"/>
      <c r="D432" s="22"/>
      <c r="E432" s="92"/>
      <c r="F432" s="93"/>
      <c r="G432" s="93"/>
      <c r="H432" s="92"/>
      <c r="I432" s="32"/>
      <c r="J432" s="124"/>
      <c r="K432" s="25"/>
      <c r="M432" s="26"/>
      <c r="N432" s="18"/>
      <c r="O432" s="110"/>
      <c r="P432" s="98"/>
      <c r="Q432" s="98"/>
      <c r="R432" s="110"/>
      <c r="S432" s="111"/>
      <c r="T432" s="112"/>
      <c r="U432" s="112"/>
    </row>
    <row r="433" spans="1:21" ht="12.75">
      <c r="A433" s="144">
        <v>16</v>
      </c>
      <c r="B433" s="145"/>
      <c r="C433" s="146" t="s">
        <v>10</v>
      </c>
      <c r="D433" s="147"/>
      <c r="E433" s="148"/>
      <c r="F433" s="147"/>
      <c r="G433" s="147"/>
      <c r="H433" s="148"/>
      <c r="I433" s="148"/>
      <c r="J433" s="149"/>
      <c r="K433" s="150"/>
      <c r="M433" s="26"/>
      <c r="N433" s="18"/>
      <c r="O433" s="54"/>
      <c r="P433" s="113"/>
      <c r="Q433" s="112"/>
      <c r="R433" s="54"/>
      <c r="S433" s="30"/>
      <c r="T433" s="20"/>
      <c r="U433" s="21"/>
    </row>
    <row r="434" spans="1:21" ht="101.25">
      <c r="A434" s="231">
        <v>1</v>
      </c>
      <c r="B434" s="234" t="s">
        <v>31</v>
      </c>
      <c r="C434" s="157" t="s">
        <v>12</v>
      </c>
      <c r="D434" s="135"/>
      <c r="E434" s="80"/>
      <c r="F434" s="135"/>
      <c r="G434" s="135"/>
      <c r="H434" s="80"/>
      <c r="I434" s="80"/>
      <c r="J434" s="136"/>
      <c r="K434" s="129"/>
      <c r="M434" s="98"/>
      <c r="N434" s="98"/>
      <c r="O434" s="98"/>
      <c r="P434" s="113"/>
      <c r="Q434" s="112"/>
      <c r="R434" s="98"/>
      <c r="S434" s="98"/>
      <c r="T434" s="98"/>
      <c r="U434" s="98"/>
    </row>
    <row r="435" spans="1:11" s="88" customFormat="1" ht="12.75">
      <c r="A435" s="231"/>
      <c r="B435" s="234"/>
      <c r="C435" s="79" t="s">
        <v>70</v>
      </c>
      <c r="D435" s="135">
        <v>12</v>
      </c>
      <c r="E435" s="168">
        <v>2.5</v>
      </c>
      <c r="F435" s="169">
        <v>0.6</v>
      </c>
      <c r="G435" s="169">
        <v>1</v>
      </c>
      <c r="H435" s="168">
        <f>D435*E435*F435*G435</f>
        <v>18</v>
      </c>
      <c r="I435" s="80"/>
      <c r="J435" s="136"/>
      <c r="K435" s="133"/>
    </row>
    <row r="436" spans="1:11" s="88" customFormat="1" ht="12.75">
      <c r="A436" s="231"/>
      <c r="B436" s="234"/>
      <c r="C436" s="79" t="s">
        <v>71</v>
      </c>
      <c r="D436" s="135">
        <v>1</v>
      </c>
      <c r="E436" s="168">
        <f>25+15</f>
        <v>40</v>
      </c>
      <c r="F436" s="169"/>
      <c r="G436" s="169">
        <v>1</v>
      </c>
      <c r="H436" s="168">
        <f>D436*E436*G436</f>
        <v>40</v>
      </c>
      <c r="I436" s="80"/>
      <c r="J436" s="136"/>
      <c r="K436" s="133"/>
    </row>
    <row r="437" spans="1:11" s="88" customFormat="1" ht="12.75">
      <c r="A437" s="232"/>
      <c r="B437" s="235"/>
      <c r="C437" s="139"/>
      <c r="D437" s="140"/>
      <c r="E437" s="141"/>
      <c r="F437" s="94"/>
      <c r="G437" s="94"/>
      <c r="H437" s="141"/>
      <c r="I437" s="142">
        <f>SUM(H435:H437)</f>
        <v>58</v>
      </c>
      <c r="J437" s="159">
        <v>9.7</v>
      </c>
      <c r="K437" s="143">
        <f>I437*J437</f>
        <v>562.5999999999999</v>
      </c>
    </row>
    <row r="438" spans="1:11" s="88" customFormat="1" ht="90">
      <c r="A438" s="133">
        <v>2</v>
      </c>
      <c r="B438" s="134" t="s">
        <v>32</v>
      </c>
      <c r="C438" s="157" t="s">
        <v>11</v>
      </c>
      <c r="D438" s="135"/>
      <c r="E438" s="135"/>
      <c r="F438" s="135"/>
      <c r="G438" s="135"/>
      <c r="H438" s="135"/>
      <c r="I438" s="80"/>
      <c r="J438" s="135"/>
      <c r="K438" s="133"/>
    </row>
    <row r="439" spans="1:11" ht="12.75">
      <c r="A439" s="166"/>
      <c r="B439" s="167"/>
      <c r="C439" s="79" t="s">
        <v>70</v>
      </c>
      <c r="D439" s="135">
        <v>12</v>
      </c>
      <c r="E439" s="168">
        <v>2.4</v>
      </c>
      <c r="F439" s="169">
        <v>0.6</v>
      </c>
      <c r="G439" s="169"/>
      <c r="H439" s="81">
        <f>D439*E439*F439</f>
        <v>17.279999999999998</v>
      </c>
      <c r="I439" s="80"/>
      <c r="J439" s="135"/>
      <c r="K439" s="133"/>
    </row>
    <row r="440" spans="1:11" ht="12.75">
      <c r="A440" s="166"/>
      <c r="B440" s="167"/>
      <c r="C440" s="79" t="s">
        <v>71</v>
      </c>
      <c r="D440" s="135">
        <v>1</v>
      </c>
      <c r="E440" s="168">
        <f>25+15</f>
        <v>40</v>
      </c>
      <c r="F440" s="169"/>
      <c r="G440" s="169"/>
      <c r="H440" s="81">
        <f>D440*E440</f>
        <v>40</v>
      </c>
      <c r="I440" s="80"/>
      <c r="J440" s="135"/>
      <c r="K440" s="133"/>
    </row>
    <row r="441" spans="1:11" s="46" customFormat="1" ht="12.75">
      <c r="A441" s="137"/>
      <c r="B441" s="138"/>
      <c r="C441" s="139"/>
      <c r="D441" s="140"/>
      <c r="E441" s="94"/>
      <c r="F441" s="94"/>
      <c r="G441" s="94"/>
      <c r="H441" s="94"/>
      <c r="I441" s="142">
        <f>SUM(H439:H440)</f>
        <v>57.28</v>
      </c>
      <c r="J441" s="159">
        <v>3.5</v>
      </c>
      <c r="K441" s="143">
        <f>I441*J441</f>
        <v>200.48000000000002</v>
      </c>
    </row>
    <row r="442" spans="1:11" ht="146.25">
      <c r="A442" s="86">
        <v>3</v>
      </c>
      <c r="B442" s="87" t="s">
        <v>143</v>
      </c>
      <c r="C442" s="204" t="s">
        <v>154</v>
      </c>
      <c r="D442" s="86"/>
      <c r="E442" s="195"/>
      <c r="F442" s="196"/>
      <c r="G442" s="196"/>
      <c r="H442" s="195"/>
      <c r="I442" s="197"/>
      <c r="J442" s="198"/>
      <c r="K442" s="199"/>
    </row>
    <row r="443" spans="1:11" ht="12" customHeight="1">
      <c r="A443" s="33"/>
      <c r="B443" s="47"/>
      <c r="C443" s="40"/>
      <c r="D443" s="33">
        <v>12</v>
      </c>
      <c r="E443" s="200"/>
      <c r="F443" s="33"/>
      <c r="G443" s="33"/>
      <c r="H443" s="200">
        <f>D443</f>
        <v>12</v>
      </c>
      <c r="I443" s="200"/>
      <c r="J443" s="33"/>
      <c r="K443" s="33"/>
    </row>
    <row r="444" spans="1:11" ht="12.75">
      <c r="A444" s="33"/>
      <c r="B444" s="47"/>
      <c r="C444" s="41"/>
      <c r="D444" s="34"/>
      <c r="E444" s="201"/>
      <c r="F444" s="202"/>
      <c r="G444" s="202"/>
      <c r="H444" s="201"/>
      <c r="I444" s="203">
        <f>SUM(H443:H443)</f>
        <v>12</v>
      </c>
      <c r="J444" s="205">
        <v>195</v>
      </c>
      <c r="K444" s="100">
        <f>I444*J444</f>
        <v>2340</v>
      </c>
    </row>
    <row r="445" spans="1:16" ht="12.75">
      <c r="A445" s="207"/>
      <c r="B445" s="206"/>
      <c r="D445" s="18"/>
      <c r="E445" s="55"/>
      <c r="F445" s="55"/>
      <c r="G445" s="55"/>
      <c r="H445" s="55"/>
      <c r="I445" s="30"/>
      <c r="J445" s="20"/>
      <c r="K445" s="21"/>
      <c r="L445" s="98"/>
      <c r="M445" s="98"/>
      <c r="N445" s="98"/>
      <c r="O445" s="98"/>
      <c r="P445" s="98"/>
    </row>
    <row r="446" spans="1:16" ht="12.75">
      <c r="A446" s="49"/>
      <c r="B446" s="50"/>
      <c r="C446" s="89" t="s">
        <v>10</v>
      </c>
      <c r="D446" s="49"/>
      <c r="E446" s="90"/>
      <c r="F446" s="91"/>
      <c r="G446" s="91"/>
      <c r="H446" s="90"/>
      <c r="I446" s="51"/>
      <c r="J446" s="52"/>
      <c r="K446" s="53">
        <f>SUM(K437:K445)</f>
        <v>3103.08</v>
      </c>
      <c r="L446" s="98"/>
      <c r="M446" s="98"/>
      <c r="N446" s="98"/>
      <c r="O446" s="98"/>
      <c r="P446" s="98"/>
    </row>
    <row r="447" spans="1:16" ht="12.75">
      <c r="A447" s="18"/>
      <c r="B447" s="19"/>
      <c r="D447" s="18"/>
      <c r="E447" s="54"/>
      <c r="F447" s="55"/>
      <c r="G447" s="55"/>
      <c r="H447" s="54"/>
      <c r="I447" s="30"/>
      <c r="J447" s="20"/>
      <c r="K447" s="21"/>
      <c r="L447" s="98"/>
      <c r="M447" s="98"/>
      <c r="N447" s="98"/>
      <c r="O447" s="98"/>
      <c r="P447" s="98"/>
    </row>
    <row r="448" spans="1:16" ht="12.75">
      <c r="A448" s="18"/>
      <c r="B448" s="19"/>
      <c r="D448" s="18"/>
      <c r="E448" s="54"/>
      <c r="F448" s="55"/>
      <c r="G448" s="55"/>
      <c r="H448" s="54"/>
      <c r="I448" s="30"/>
      <c r="J448" s="20"/>
      <c r="K448" s="21"/>
      <c r="L448" s="98"/>
      <c r="M448" s="98"/>
      <c r="N448" s="98"/>
      <c r="O448" s="98"/>
      <c r="P448" s="98"/>
    </row>
    <row r="449" spans="1:16" ht="12.75">
      <c r="A449" s="6">
        <v>17</v>
      </c>
      <c r="B449" s="7"/>
      <c r="C449" s="8" t="s">
        <v>155</v>
      </c>
      <c r="D449" s="9"/>
      <c r="E449" s="31"/>
      <c r="F449" s="9"/>
      <c r="G449" s="9"/>
      <c r="H449" s="31"/>
      <c r="I449" s="31"/>
      <c r="J449" s="9"/>
      <c r="K449" s="9"/>
      <c r="L449" s="98"/>
      <c r="M449" s="98"/>
      <c r="N449" s="98"/>
      <c r="O449" s="98"/>
      <c r="P449" s="98"/>
    </row>
    <row r="450" spans="1:16" ht="33.75">
      <c r="A450" s="33">
        <v>1</v>
      </c>
      <c r="B450" s="47" t="s">
        <v>34</v>
      </c>
      <c r="C450" s="11" t="s">
        <v>156</v>
      </c>
      <c r="D450" s="12"/>
      <c r="E450" s="12"/>
      <c r="F450" s="12"/>
      <c r="G450" s="12"/>
      <c r="H450" s="12"/>
      <c r="I450" s="28"/>
      <c r="J450" s="12"/>
      <c r="K450" s="86"/>
      <c r="L450" s="98"/>
      <c r="M450" s="98"/>
      <c r="N450" s="98"/>
      <c r="O450" s="98"/>
      <c r="P450" s="98"/>
    </row>
    <row r="451" spans="1:16" s="96" customFormat="1" ht="12.75">
      <c r="A451" s="33"/>
      <c r="B451" s="47"/>
      <c r="C451" s="11" t="s">
        <v>65</v>
      </c>
      <c r="D451" s="12">
        <v>1</v>
      </c>
      <c r="E451" s="35"/>
      <c r="F451" s="36"/>
      <c r="G451" s="13"/>
      <c r="H451" s="13">
        <f>D451</f>
        <v>1</v>
      </c>
      <c r="I451" s="28">
        <v>40000</v>
      </c>
      <c r="J451" s="12"/>
      <c r="K451" s="33"/>
      <c r="L451" s="99"/>
      <c r="M451" s="99"/>
      <c r="N451" s="99"/>
      <c r="O451" s="99"/>
      <c r="P451" s="99"/>
    </row>
    <row r="452" spans="1:11" ht="12.75">
      <c r="A452" s="34"/>
      <c r="B452" s="48"/>
      <c r="C452" s="42"/>
      <c r="D452" s="14"/>
      <c r="E452" s="83"/>
      <c r="F452" s="83"/>
      <c r="G452" s="83"/>
      <c r="H452" s="83"/>
      <c r="I452" s="27"/>
      <c r="J452" s="27">
        <v>10000</v>
      </c>
      <c r="K452" s="100">
        <f>J452</f>
        <v>10000</v>
      </c>
    </row>
    <row r="453" spans="1:11" ht="12.75">
      <c r="A453" s="18"/>
      <c r="B453" s="19"/>
      <c r="C453" s="43"/>
      <c r="D453" s="18"/>
      <c r="E453" s="54"/>
      <c r="F453" s="55"/>
      <c r="G453" s="55"/>
      <c r="H453" s="54"/>
      <c r="I453" s="30"/>
      <c r="J453" s="20"/>
      <c r="K453" s="21"/>
    </row>
    <row r="454" spans="1:11" ht="12.75">
      <c r="A454" s="49"/>
      <c r="B454" s="50"/>
      <c r="C454" s="44" t="s">
        <v>155</v>
      </c>
      <c r="D454" s="49"/>
      <c r="E454" s="90"/>
      <c r="F454" s="91"/>
      <c r="G454" s="91"/>
      <c r="H454" s="90"/>
      <c r="I454" s="51"/>
      <c r="J454" s="52"/>
      <c r="K454" s="53">
        <f>SUM(K450:K453)</f>
        <v>10000</v>
      </c>
    </row>
    <row r="455" spans="1:16" ht="12.75">
      <c r="A455" s="18"/>
      <c r="B455" s="19"/>
      <c r="D455" s="18"/>
      <c r="E455" s="54"/>
      <c r="F455" s="55"/>
      <c r="G455" s="55"/>
      <c r="H455" s="54"/>
      <c r="I455" s="30"/>
      <c r="J455" s="20"/>
      <c r="K455" s="21"/>
      <c r="L455" s="98"/>
      <c r="M455" s="98"/>
      <c r="N455" s="98"/>
      <c r="O455" s="98"/>
      <c r="P455" s="98"/>
    </row>
    <row r="456" spans="1:16" ht="12.75">
      <c r="A456" s="18"/>
      <c r="B456" s="19"/>
      <c r="D456" s="18"/>
      <c r="E456" s="54"/>
      <c r="F456" s="55"/>
      <c r="G456" s="55"/>
      <c r="H456" s="54"/>
      <c r="I456" s="30"/>
      <c r="J456" s="20"/>
      <c r="K456" s="21"/>
      <c r="L456" s="98"/>
      <c r="M456" s="98"/>
      <c r="N456" s="98"/>
      <c r="O456" s="98"/>
      <c r="P456" s="98"/>
    </row>
    <row r="457" spans="1:16" ht="12.75">
      <c r="A457" s="6">
        <v>18</v>
      </c>
      <c r="B457" s="7"/>
      <c r="C457" s="8" t="s">
        <v>26</v>
      </c>
      <c r="D457" s="9"/>
      <c r="E457" s="31"/>
      <c r="F457" s="9"/>
      <c r="G457" s="9"/>
      <c r="H457" s="31"/>
      <c r="I457" s="31"/>
      <c r="J457" s="9"/>
      <c r="K457" s="9"/>
      <c r="L457" s="98"/>
      <c r="M457" s="98"/>
      <c r="N457" s="98"/>
      <c r="O457" s="98"/>
      <c r="P457" s="98"/>
    </row>
    <row r="458" spans="1:16" ht="409.5">
      <c r="A458" s="33">
        <v>1</v>
      </c>
      <c r="B458" s="47" t="s">
        <v>34</v>
      </c>
      <c r="C458" s="101" t="s">
        <v>58</v>
      </c>
      <c r="D458" s="12"/>
      <c r="E458" s="12"/>
      <c r="F458" s="12"/>
      <c r="G458" s="12"/>
      <c r="H458" s="12"/>
      <c r="I458" s="28"/>
      <c r="J458" s="12"/>
      <c r="K458" s="86"/>
      <c r="L458" s="98"/>
      <c r="M458" s="98"/>
      <c r="N458" s="98"/>
      <c r="O458" s="98"/>
      <c r="P458" s="98"/>
    </row>
    <row r="459" spans="1:16" s="96" customFormat="1" ht="12.75">
      <c r="A459" s="33"/>
      <c r="B459" s="47"/>
      <c r="C459" s="11" t="s">
        <v>65</v>
      </c>
      <c r="D459" s="12">
        <v>1</v>
      </c>
      <c r="E459" s="35"/>
      <c r="F459" s="36"/>
      <c r="G459" s="13"/>
      <c r="H459" s="13">
        <f>D459</f>
        <v>1</v>
      </c>
      <c r="I459" s="28">
        <v>4823.21</v>
      </c>
      <c r="J459" s="12"/>
      <c r="K459" s="33"/>
      <c r="L459" s="99"/>
      <c r="M459" s="99"/>
      <c r="N459" s="99"/>
      <c r="O459" s="99"/>
      <c r="P459" s="99"/>
    </row>
    <row r="460" spans="1:11" ht="12.75">
      <c r="A460" s="34"/>
      <c r="B460" s="48"/>
      <c r="C460" s="42"/>
      <c r="D460" s="14"/>
      <c r="E460" s="83"/>
      <c r="F460" s="83"/>
      <c r="G460" s="83"/>
      <c r="H460" s="83"/>
      <c r="I460" s="27"/>
      <c r="J460" s="27">
        <f>I459</f>
        <v>4823.21</v>
      </c>
      <c r="K460" s="100">
        <f>J460</f>
        <v>4823.21</v>
      </c>
    </row>
    <row r="461" spans="1:16" ht="12.75">
      <c r="A461" s="18"/>
      <c r="B461" s="19"/>
      <c r="C461" s="43"/>
      <c r="D461" s="18"/>
      <c r="E461" s="54"/>
      <c r="F461" s="55"/>
      <c r="G461" s="55"/>
      <c r="H461" s="54"/>
      <c r="I461" s="30"/>
      <c r="J461" s="20"/>
      <c r="K461" s="21"/>
      <c r="L461" s="98"/>
      <c r="M461" s="98"/>
      <c r="N461" s="98"/>
      <c r="O461" s="98"/>
      <c r="P461" s="98"/>
    </row>
    <row r="462" spans="1:16" ht="12.75">
      <c r="A462" s="49"/>
      <c r="B462" s="50"/>
      <c r="C462" s="44" t="s">
        <v>26</v>
      </c>
      <c r="D462" s="49"/>
      <c r="E462" s="90"/>
      <c r="F462" s="91"/>
      <c r="G462" s="91"/>
      <c r="H462" s="90"/>
      <c r="I462" s="51"/>
      <c r="J462" s="52"/>
      <c r="K462" s="53">
        <f>SUM(K458:K461)</f>
        <v>4823.21</v>
      </c>
      <c r="L462" s="98"/>
      <c r="M462" s="98"/>
      <c r="N462" s="98"/>
      <c r="O462" s="98"/>
      <c r="P462" s="98"/>
    </row>
    <row r="463" spans="1:16" ht="12.75">
      <c r="A463" s="18"/>
      <c r="B463" s="19"/>
      <c r="D463" s="18"/>
      <c r="E463" s="54"/>
      <c r="F463" s="55"/>
      <c r="G463" s="55"/>
      <c r="H463" s="54"/>
      <c r="I463" s="30"/>
      <c r="J463" s="20"/>
      <c r="K463" s="21"/>
      <c r="L463" s="98"/>
      <c r="M463" s="98"/>
      <c r="N463" s="98"/>
      <c r="O463" s="98"/>
      <c r="P463" s="98"/>
    </row>
    <row r="464" spans="1:16" ht="12.75">
      <c r="A464" s="18"/>
      <c r="B464" s="19"/>
      <c r="D464" s="18"/>
      <c r="E464" s="54"/>
      <c r="F464" s="55"/>
      <c r="G464" s="55"/>
      <c r="H464" s="54"/>
      <c r="I464" s="30"/>
      <c r="J464" s="20"/>
      <c r="K464" s="21"/>
      <c r="L464" s="98"/>
      <c r="M464" s="98"/>
      <c r="N464" s="98"/>
      <c r="O464" s="98"/>
      <c r="P464" s="98"/>
    </row>
    <row r="465" spans="1:16" ht="12.75">
      <c r="A465" s="6">
        <v>19</v>
      </c>
      <c r="B465" s="7"/>
      <c r="C465" s="8" t="s">
        <v>16</v>
      </c>
      <c r="D465" s="9"/>
      <c r="E465" s="31"/>
      <c r="F465" s="9"/>
      <c r="G465" s="9"/>
      <c r="H465" s="31"/>
      <c r="I465" s="31"/>
      <c r="J465" s="9"/>
      <c r="K465" s="9"/>
      <c r="L465" s="98"/>
      <c r="M465" s="98"/>
      <c r="N465" s="98"/>
      <c r="O465" s="98"/>
      <c r="P465" s="98"/>
    </row>
    <row r="466" spans="1:16" ht="22.5">
      <c r="A466" s="33">
        <v>1</v>
      </c>
      <c r="B466" s="47" t="s">
        <v>34</v>
      </c>
      <c r="C466" s="11" t="s">
        <v>19</v>
      </c>
      <c r="D466" s="12"/>
      <c r="E466" s="12"/>
      <c r="F466" s="12"/>
      <c r="G466" s="12"/>
      <c r="H466" s="12"/>
      <c r="I466" s="28"/>
      <c r="J466" s="12"/>
      <c r="K466" s="86"/>
      <c r="L466" s="98"/>
      <c r="M466" s="98"/>
      <c r="N466" s="98"/>
      <c r="O466" s="98"/>
      <c r="P466" s="98"/>
    </row>
    <row r="467" spans="1:16" s="96" customFormat="1" ht="12.75">
      <c r="A467" s="33"/>
      <c r="B467" s="47"/>
      <c r="C467" s="11" t="s">
        <v>65</v>
      </c>
      <c r="D467" s="12">
        <v>1</v>
      </c>
      <c r="E467" s="35"/>
      <c r="F467" s="36"/>
      <c r="G467" s="13"/>
      <c r="H467" s="13">
        <f>D467</f>
        <v>1</v>
      </c>
      <c r="I467" s="28">
        <v>7005</v>
      </c>
      <c r="J467" s="12"/>
      <c r="K467" s="33"/>
      <c r="L467" s="99"/>
      <c r="M467" s="99"/>
      <c r="N467" s="99"/>
      <c r="O467" s="99"/>
      <c r="P467" s="99"/>
    </row>
    <row r="468" spans="1:11" ht="12.75">
      <c r="A468" s="34"/>
      <c r="B468" s="48"/>
      <c r="C468" s="42"/>
      <c r="D468" s="14"/>
      <c r="E468" s="83"/>
      <c r="F468" s="83"/>
      <c r="G468" s="83"/>
      <c r="H468" s="83"/>
      <c r="I468" s="27"/>
      <c r="J468" s="27">
        <f>I467</f>
        <v>7005</v>
      </c>
      <c r="K468" s="100">
        <f>J468</f>
        <v>7005</v>
      </c>
    </row>
    <row r="469" spans="1:11" ht="12.75">
      <c r="A469" s="18"/>
      <c r="B469" s="19"/>
      <c r="C469" s="43"/>
      <c r="D469" s="18"/>
      <c r="E469" s="54"/>
      <c r="F469" s="55"/>
      <c r="G469" s="55"/>
      <c r="H469" s="54"/>
      <c r="I469" s="30"/>
      <c r="J469" s="20"/>
      <c r="K469" s="21"/>
    </row>
    <row r="470" spans="1:11" ht="12.75">
      <c r="A470" s="49"/>
      <c r="B470" s="50"/>
      <c r="C470" s="44" t="s">
        <v>16</v>
      </c>
      <c r="D470" s="49"/>
      <c r="E470" s="90"/>
      <c r="F470" s="91"/>
      <c r="G470" s="91"/>
      <c r="H470" s="90"/>
      <c r="I470" s="51"/>
      <c r="J470" s="52"/>
      <c r="K470" s="53">
        <f>SUM(K466:K469)</f>
        <v>7005</v>
      </c>
    </row>
    <row r="471" spans="1:11" ht="12.75">
      <c r="A471" s="18"/>
      <c r="B471" s="19"/>
      <c r="D471" s="18"/>
      <c r="E471" s="54"/>
      <c r="F471" s="55"/>
      <c r="G471" s="55"/>
      <c r="H471" s="54"/>
      <c r="I471" s="30"/>
      <c r="J471" s="20"/>
      <c r="K471" s="21"/>
    </row>
    <row r="472" spans="1:11" ht="12.75">
      <c r="A472" s="18"/>
      <c r="B472" s="19"/>
      <c r="D472" s="18"/>
      <c r="E472" s="54"/>
      <c r="F472" s="55"/>
      <c r="G472" s="55"/>
      <c r="H472" s="54"/>
      <c r="I472" s="30"/>
      <c r="J472" s="20"/>
      <c r="K472" s="21"/>
    </row>
    <row r="473" spans="1:11" ht="12.75">
      <c r="A473" s="18"/>
      <c r="B473" s="19"/>
      <c r="D473" s="18"/>
      <c r="E473" s="54"/>
      <c r="F473" s="55"/>
      <c r="G473" s="55"/>
      <c r="H473" s="54"/>
      <c r="I473" s="30"/>
      <c r="J473" s="20"/>
      <c r="K473" s="21"/>
    </row>
    <row r="474" spans="1:11" ht="12.75">
      <c r="A474" s="18"/>
      <c r="B474" s="19"/>
      <c r="D474" s="18"/>
      <c r="E474" s="54"/>
      <c r="F474" s="55"/>
      <c r="G474" s="55"/>
      <c r="H474" s="54"/>
      <c r="I474" s="30"/>
      <c r="J474" s="20"/>
      <c r="K474" s="21"/>
    </row>
    <row r="475" spans="1:11" ht="12.75">
      <c r="A475" s="18"/>
      <c r="B475" s="19"/>
      <c r="D475" s="18"/>
      <c r="E475" s="54"/>
      <c r="F475" s="55"/>
      <c r="G475" s="55"/>
      <c r="H475" s="54"/>
      <c r="I475" s="30"/>
      <c r="J475" s="20"/>
      <c r="K475" s="21"/>
    </row>
    <row r="476" spans="1:11" ht="12.75">
      <c r="A476" s="18"/>
      <c r="B476" s="19"/>
      <c r="D476" s="18"/>
      <c r="E476" s="54"/>
      <c r="F476" s="55"/>
      <c r="G476" s="55"/>
      <c r="H476" s="54"/>
      <c r="I476" s="30"/>
      <c r="J476" s="20"/>
      <c r="K476" s="21"/>
    </row>
    <row r="477" spans="1:11" ht="12.75">
      <c r="A477" s="18"/>
      <c r="B477" s="19"/>
      <c r="D477" s="18"/>
      <c r="E477" s="54"/>
      <c r="F477" s="55"/>
      <c r="G477" s="55"/>
      <c r="H477" s="54"/>
      <c r="I477" s="30"/>
      <c r="J477" s="20"/>
      <c r="K477" s="21"/>
    </row>
    <row r="478" spans="1:11" ht="12.75">
      <c r="A478" s="18"/>
      <c r="B478" s="19"/>
      <c r="D478" s="18"/>
      <c r="E478" s="54"/>
      <c r="F478" s="55"/>
      <c r="G478" s="55"/>
      <c r="H478" s="54"/>
      <c r="I478" s="30"/>
      <c r="J478" s="20"/>
      <c r="K478" s="21"/>
    </row>
    <row r="479" spans="1:11" ht="12.75">
      <c r="A479" s="18"/>
      <c r="B479" s="19"/>
      <c r="D479" s="18"/>
      <c r="E479" s="54"/>
      <c r="F479" s="55"/>
      <c r="G479" s="55"/>
      <c r="H479" s="54"/>
      <c r="I479" s="30"/>
      <c r="J479" s="20"/>
      <c r="K479" s="21"/>
    </row>
    <row r="480" spans="1:11" ht="12.75">
      <c r="A480" s="18"/>
      <c r="B480" s="19"/>
      <c r="D480" s="18"/>
      <c r="E480" s="54"/>
      <c r="F480" s="55"/>
      <c r="G480" s="55"/>
      <c r="H480" s="54"/>
      <c r="I480" s="30"/>
      <c r="J480" s="20"/>
      <c r="K480" s="21"/>
    </row>
    <row r="481" spans="1:11" ht="12.75">
      <c r="A481" s="18"/>
      <c r="B481" s="19"/>
      <c r="D481" s="18"/>
      <c r="E481" s="54"/>
      <c r="F481" s="55"/>
      <c r="G481" s="55"/>
      <c r="H481" s="54"/>
      <c r="I481" s="30"/>
      <c r="J481" s="20"/>
      <c r="K481" s="21"/>
    </row>
    <row r="482" spans="1:11" ht="12.75">
      <c r="A482" s="18"/>
      <c r="B482" s="19"/>
      <c r="D482" s="18"/>
      <c r="E482" s="54"/>
      <c r="F482" s="55"/>
      <c r="G482" s="55"/>
      <c r="H482" s="54"/>
      <c r="I482" s="30"/>
      <c r="J482" s="20"/>
      <c r="K482" s="21"/>
    </row>
    <row r="483" spans="1:11" ht="12.75">
      <c r="A483" s="18"/>
      <c r="B483" s="19"/>
      <c r="D483" s="18"/>
      <c r="E483" s="54"/>
      <c r="F483" s="55"/>
      <c r="G483" s="55"/>
      <c r="H483" s="54"/>
      <c r="I483" s="30"/>
      <c r="J483" s="20"/>
      <c r="K483" s="21"/>
    </row>
    <row r="484" spans="1:11" ht="12.75">
      <c r="A484" s="18"/>
      <c r="B484" s="19"/>
      <c r="D484" s="18"/>
      <c r="E484" s="54"/>
      <c r="F484" s="55"/>
      <c r="G484" s="55"/>
      <c r="H484" s="54"/>
      <c r="I484" s="30"/>
      <c r="J484" s="20"/>
      <c r="K484" s="21"/>
    </row>
    <row r="485" spans="1:11" ht="12.75">
      <c r="A485" s="18"/>
      <c r="B485" s="19"/>
      <c r="D485" s="18"/>
      <c r="E485" s="54"/>
      <c r="F485" s="55"/>
      <c r="G485" s="55"/>
      <c r="H485" s="54"/>
      <c r="I485" s="30"/>
      <c r="J485" s="20"/>
      <c r="K485" s="21"/>
    </row>
    <row r="486" spans="1:11" ht="12.75">
      <c r="A486" s="18"/>
      <c r="B486" s="19"/>
      <c r="D486" s="18"/>
      <c r="E486" s="54"/>
      <c r="F486" s="55"/>
      <c r="G486" s="55"/>
      <c r="H486" s="54"/>
      <c r="I486" s="30"/>
      <c r="J486" s="20"/>
      <c r="K486" s="21"/>
    </row>
    <row r="487" spans="1:11" ht="12.75">
      <c r="A487" s="18"/>
      <c r="B487" s="19"/>
      <c r="D487" s="18"/>
      <c r="E487" s="54"/>
      <c r="F487" s="55"/>
      <c r="G487" s="55"/>
      <c r="H487" s="54"/>
      <c r="I487" s="30"/>
      <c r="J487" s="20"/>
      <c r="K487" s="21"/>
    </row>
    <row r="488" spans="1:11" ht="12.75">
      <c r="A488" s="18"/>
      <c r="B488" s="19"/>
      <c r="D488" s="18"/>
      <c r="E488" s="54"/>
      <c r="F488" s="55"/>
      <c r="G488" s="55"/>
      <c r="H488" s="54"/>
      <c r="I488" s="30"/>
      <c r="J488" s="20"/>
      <c r="K488" s="21"/>
    </row>
    <row r="489" spans="1:11" ht="12.75">
      <c r="A489" s="18"/>
      <c r="B489" s="19"/>
      <c r="D489" s="18"/>
      <c r="E489" s="54"/>
      <c r="F489" s="55"/>
      <c r="G489" s="55"/>
      <c r="H489" s="54"/>
      <c r="I489" s="30"/>
      <c r="J489" s="20"/>
      <c r="K489" s="21"/>
    </row>
    <row r="490" spans="1:11" ht="12.75">
      <c r="A490" s="18"/>
      <c r="B490" s="19"/>
      <c r="D490" s="18"/>
      <c r="E490" s="54"/>
      <c r="F490" s="55"/>
      <c r="G490" s="55"/>
      <c r="H490" s="54"/>
      <c r="I490" s="30"/>
      <c r="J490" s="20"/>
      <c r="K490" s="21"/>
    </row>
    <row r="491" spans="1:11" ht="12.75">
      <c r="A491" s="18"/>
      <c r="B491" s="19"/>
      <c r="D491" s="18"/>
      <c r="E491" s="54"/>
      <c r="F491" s="55"/>
      <c r="G491" s="55"/>
      <c r="H491" s="54"/>
      <c r="I491" s="30"/>
      <c r="J491" s="20"/>
      <c r="K491" s="21"/>
    </row>
    <row r="492" spans="1:11" ht="12.75">
      <c r="A492" s="18"/>
      <c r="B492" s="19"/>
      <c r="D492" s="18"/>
      <c r="E492" s="54"/>
      <c r="F492" s="55"/>
      <c r="G492" s="55"/>
      <c r="H492" s="54"/>
      <c r="I492" s="30"/>
      <c r="J492" s="20"/>
      <c r="K492" s="21"/>
    </row>
    <row r="493" spans="1:11" ht="12.75">
      <c r="A493" s="18"/>
      <c r="B493" s="19"/>
      <c r="D493" s="18"/>
      <c r="E493" s="54"/>
      <c r="F493" s="55"/>
      <c r="G493" s="55"/>
      <c r="H493" s="54"/>
      <c r="I493" s="30"/>
      <c r="J493" s="20"/>
      <c r="K493" s="21"/>
    </row>
    <row r="494" spans="1:11" ht="12.75">
      <c r="A494" s="18"/>
      <c r="B494" s="19"/>
      <c r="D494" s="18"/>
      <c r="E494" s="54"/>
      <c r="F494" s="55"/>
      <c r="G494" s="55"/>
      <c r="H494" s="54"/>
      <c r="I494" s="30"/>
      <c r="J494" s="20"/>
      <c r="K494" s="21"/>
    </row>
    <row r="495" spans="1:11" ht="12.75">
      <c r="A495" s="18"/>
      <c r="B495" s="19"/>
      <c r="D495" s="18"/>
      <c r="E495" s="54"/>
      <c r="F495" s="55"/>
      <c r="G495" s="55"/>
      <c r="H495" s="54"/>
      <c r="I495" s="30"/>
      <c r="J495" s="20"/>
      <c r="K495" s="21"/>
    </row>
    <row r="496" spans="1:11" ht="12.75">
      <c r="A496" s="18"/>
      <c r="B496" s="19"/>
      <c r="D496" s="18"/>
      <c r="E496" s="54"/>
      <c r="F496" s="55"/>
      <c r="G496" s="55"/>
      <c r="H496" s="54"/>
      <c r="I496" s="30"/>
      <c r="J496" s="20"/>
      <c r="K496" s="21"/>
    </row>
    <row r="497" spans="1:11" ht="12.75">
      <c r="A497" s="18"/>
      <c r="B497" s="19"/>
      <c r="D497" s="18"/>
      <c r="E497" s="54"/>
      <c r="F497" s="55"/>
      <c r="G497" s="55"/>
      <c r="H497" s="54"/>
      <c r="I497" s="30"/>
      <c r="J497" s="20"/>
      <c r="K497" s="21"/>
    </row>
    <row r="498" spans="1:11" ht="12.75">
      <c r="A498" s="18"/>
      <c r="B498" s="19"/>
      <c r="D498" s="18"/>
      <c r="E498" s="54"/>
      <c r="F498" s="55"/>
      <c r="G498" s="55"/>
      <c r="H498" s="54"/>
      <c r="I498" s="30"/>
      <c r="J498" s="20"/>
      <c r="K498" s="21"/>
    </row>
    <row r="499" spans="1:11" ht="12.75">
      <c r="A499" s="18"/>
      <c r="B499" s="19"/>
      <c r="D499" s="18"/>
      <c r="E499" s="54"/>
      <c r="F499" s="55"/>
      <c r="G499" s="55"/>
      <c r="H499" s="54"/>
      <c r="I499" s="30"/>
      <c r="J499" s="20"/>
      <c r="K499" s="21"/>
    </row>
    <row r="500" spans="1:11" ht="12.75">
      <c r="A500" s="18"/>
      <c r="B500" s="19"/>
      <c r="D500" s="18"/>
      <c r="E500" s="54"/>
      <c r="F500" s="55"/>
      <c r="G500" s="55"/>
      <c r="H500" s="54"/>
      <c r="I500" s="30"/>
      <c r="J500" s="20"/>
      <c r="K500" s="21"/>
    </row>
    <row r="501" spans="1:11" ht="12.75">
      <c r="A501" s="18"/>
      <c r="B501" s="19"/>
      <c r="D501" s="18"/>
      <c r="E501" s="54"/>
      <c r="F501" s="55"/>
      <c r="G501" s="55"/>
      <c r="H501" s="54"/>
      <c r="I501" s="30"/>
      <c r="J501" s="20"/>
      <c r="K501" s="21"/>
    </row>
    <row r="502" spans="1:11" ht="12.75">
      <c r="A502" s="18"/>
      <c r="B502" s="19"/>
      <c r="D502" s="18"/>
      <c r="E502" s="54"/>
      <c r="F502" s="55"/>
      <c r="G502" s="55"/>
      <c r="H502" s="54"/>
      <c r="I502" s="30"/>
      <c r="J502" s="20"/>
      <c r="K502" s="21"/>
    </row>
    <row r="503" spans="1:11" ht="12.75">
      <c r="A503" s="18"/>
      <c r="B503" s="19"/>
      <c r="D503" s="18"/>
      <c r="E503" s="54"/>
      <c r="F503" s="55"/>
      <c r="G503" s="55"/>
      <c r="H503" s="54"/>
      <c r="I503" s="30"/>
      <c r="J503" s="20"/>
      <c r="K503" s="21"/>
    </row>
    <row r="504" spans="1:11" ht="12.75">
      <c r="A504" s="18"/>
      <c r="B504" s="19"/>
      <c r="D504" s="18"/>
      <c r="E504" s="54"/>
      <c r="F504" s="55"/>
      <c r="G504" s="55"/>
      <c r="H504" s="54"/>
      <c r="I504" s="30"/>
      <c r="J504" s="20"/>
      <c r="K504" s="21"/>
    </row>
    <row r="505" spans="1:11" ht="12.75">
      <c r="A505" s="18"/>
      <c r="B505" s="19"/>
      <c r="D505" s="18"/>
      <c r="E505" s="54"/>
      <c r="F505" s="55"/>
      <c r="G505" s="55"/>
      <c r="H505" s="54"/>
      <c r="I505" s="30"/>
      <c r="J505" s="20"/>
      <c r="K505" s="21"/>
    </row>
    <row r="506" spans="1:11" ht="12.75">
      <c r="A506" s="18"/>
      <c r="B506" s="19"/>
      <c r="D506" s="18"/>
      <c r="E506" s="54"/>
      <c r="F506" s="55"/>
      <c r="G506" s="55"/>
      <c r="H506" s="54"/>
      <c r="I506" s="30"/>
      <c r="J506" s="20"/>
      <c r="K506" s="21"/>
    </row>
    <row r="507" spans="1:11" ht="12.75">
      <c r="A507" s="18"/>
      <c r="B507" s="19"/>
      <c r="D507" s="18"/>
      <c r="E507" s="54"/>
      <c r="F507" s="55"/>
      <c r="G507" s="55"/>
      <c r="H507" s="54"/>
      <c r="I507" s="30"/>
      <c r="J507" s="20"/>
      <c r="K507" s="21"/>
    </row>
    <row r="508" spans="1:11" ht="12.75">
      <c r="A508" s="18"/>
      <c r="B508" s="19"/>
      <c r="D508" s="18"/>
      <c r="E508" s="54"/>
      <c r="F508" s="55"/>
      <c r="G508" s="55"/>
      <c r="H508" s="54"/>
      <c r="I508" s="30"/>
      <c r="J508" s="20"/>
      <c r="K508" s="21"/>
    </row>
    <row r="509" spans="1:11" ht="12.75">
      <c r="A509" s="18"/>
      <c r="B509" s="19"/>
      <c r="D509" s="18"/>
      <c r="E509" s="54"/>
      <c r="F509" s="55"/>
      <c r="G509" s="55"/>
      <c r="H509" s="54"/>
      <c r="I509" s="30"/>
      <c r="J509" s="20"/>
      <c r="K509" s="21"/>
    </row>
    <row r="510" spans="1:11" ht="12.75">
      <c r="A510" s="18"/>
      <c r="B510" s="19"/>
      <c r="D510" s="18"/>
      <c r="E510" s="54"/>
      <c r="F510" s="55"/>
      <c r="G510" s="55"/>
      <c r="H510" s="54"/>
      <c r="I510" s="30"/>
      <c r="J510" s="20"/>
      <c r="K510" s="21"/>
    </row>
    <row r="511" spans="1:11" ht="12.75">
      <c r="A511" s="18"/>
      <c r="B511" s="19"/>
      <c r="D511" s="18"/>
      <c r="E511" s="54"/>
      <c r="F511" s="55"/>
      <c r="G511" s="55"/>
      <c r="H511" s="54"/>
      <c r="I511" s="30"/>
      <c r="J511" s="20"/>
      <c r="K511" s="21"/>
    </row>
    <row r="512" spans="1:11" ht="12.75">
      <c r="A512" s="18"/>
      <c r="B512" s="19"/>
      <c r="D512" s="18"/>
      <c r="E512" s="54"/>
      <c r="F512" s="55"/>
      <c r="G512" s="55"/>
      <c r="H512" s="54"/>
      <c r="I512" s="30"/>
      <c r="J512" s="20"/>
      <c r="K512" s="21"/>
    </row>
    <row r="513" spans="1:11" ht="12.75">
      <c r="A513" s="18"/>
      <c r="B513" s="19"/>
      <c r="D513" s="18"/>
      <c r="E513" s="54"/>
      <c r="F513" s="55"/>
      <c r="G513" s="55"/>
      <c r="H513" s="54"/>
      <c r="I513" s="30"/>
      <c r="J513" s="20"/>
      <c r="K513" s="21"/>
    </row>
    <row r="514" spans="1:11" ht="12.75">
      <c r="A514" s="18"/>
      <c r="B514" s="19"/>
      <c r="D514" s="18"/>
      <c r="E514" s="54"/>
      <c r="F514" s="55"/>
      <c r="G514" s="55"/>
      <c r="H514" s="54"/>
      <c r="I514" s="30"/>
      <c r="J514" s="20"/>
      <c r="K514" s="21"/>
    </row>
    <row r="515" spans="1:11" ht="12.75">
      <c r="A515" s="18"/>
      <c r="B515" s="19"/>
      <c r="D515" s="18"/>
      <c r="E515" s="54"/>
      <c r="F515" s="55"/>
      <c r="G515" s="55"/>
      <c r="H515" s="54"/>
      <c r="I515" s="30"/>
      <c r="J515" s="20"/>
      <c r="K515" s="21"/>
    </row>
    <row r="516" spans="1:11" ht="12.75">
      <c r="A516" s="18"/>
      <c r="B516" s="19"/>
      <c r="D516" s="18"/>
      <c r="E516" s="54"/>
      <c r="F516" s="55"/>
      <c r="G516" s="55"/>
      <c r="H516" s="54"/>
      <c r="I516" s="30"/>
      <c r="J516" s="20"/>
      <c r="K516" s="21"/>
    </row>
    <row r="517" spans="1:11" ht="12.75">
      <c r="A517" s="18"/>
      <c r="B517" s="19"/>
      <c r="D517" s="18"/>
      <c r="E517" s="54"/>
      <c r="F517" s="55"/>
      <c r="G517" s="55"/>
      <c r="H517" s="54"/>
      <c r="I517" s="30"/>
      <c r="J517" s="20"/>
      <c r="K517" s="21"/>
    </row>
    <row r="518" spans="1:11" ht="12.75">
      <c r="A518" s="18"/>
      <c r="B518" s="19"/>
      <c r="D518" s="18"/>
      <c r="E518" s="54"/>
      <c r="F518" s="55"/>
      <c r="G518" s="55"/>
      <c r="H518" s="54"/>
      <c r="I518" s="30"/>
      <c r="J518" s="20"/>
      <c r="K518" s="21"/>
    </row>
    <row r="519" spans="1:11" ht="12.75">
      <c r="A519" s="18"/>
      <c r="B519" s="19"/>
      <c r="D519" s="18"/>
      <c r="E519" s="54"/>
      <c r="F519" s="55"/>
      <c r="G519" s="55"/>
      <c r="H519" s="54"/>
      <c r="I519" s="30"/>
      <c r="J519" s="20"/>
      <c r="K519" s="21"/>
    </row>
    <row r="520" spans="1:11" ht="12.75">
      <c r="A520" s="18"/>
      <c r="B520" s="19"/>
      <c r="D520" s="18"/>
      <c r="E520" s="54"/>
      <c r="F520" s="55"/>
      <c r="G520" s="55"/>
      <c r="H520" s="54"/>
      <c r="I520" s="30"/>
      <c r="J520" s="20"/>
      <c r="K520" s="21"/>
    </row>
    <row r="521" spans="1:11" ht="12.75">
      <c r="A521" s="18"/>
      <c r="B521" s="19"/>
      <c r="D521" s="18"/>
      <c r="E521" s="54"/>
      <c r="F521" s="55"/>
      <c r="G521" s="55"/>
      <c r="H521" s="54"/>
      <c r="I521" s="30"/>
      <c r="J521" s="20"/>
      <c r="K521" s="21"/>
    </row>
    <row r="522" spans="1:11" ht="12.75">
      <c r="A522" s="18"/>
      <c r="B522" s="19"/>
      <c r="D522" s="18"/>
      <c r="E522" s="54"/>
      <c r="F522" s="55"/>
      <c r="G522" s="55"/>
      <c r="H522" s="54"/>
      <c r="I522" s="30"/>
      <c r="J522" s="20"/>
      <c r="K522" s="21"/>
    </row>
    <row r="523" spans="1:11" ht="12.75">
      <c r="A523" s="18"/>
      <c r="B523" s="19"/>
      <c r="D523" s="18"/>
      <c r="E523" s="54"/>
      <c r="F523" s="55"/>
      <c r="G523" s="55"/>
      <c r="H523" s="54"/>
      <c r="I523" s="30"/>
      <c r="J523" s="20"/>
      <c r="K523" s="21"/>
    </row>
    <row r="524" spans="1:11" ht="12.75">
      <c r="A524" s="18"/>
      <c r="B524" s="19"/>
      <c r="D524" s="18"/>
      <c r="E524" s="54"/>
      <c r="F524" s="55"/>
      <c r="G524" s="55"/>
      <c r="H524" s="54"/>
      <c r="I524" s="30"/>
      <c r="J524" s="20"/>
      <c r="K524" s="21"/>
    </row>
    <row r="525" spans="1:11" ht="12.75">
      <c r="A525" s="18"/>
      <c r="B525" s="19"/>
      <c r="D525" s="18"/>
      <c r="E525" s="54"/>
      <c r="F525" s="55"/>
      <c r="G525" s="55"/>
      <c r="H525" s="54"/>
      <c r="I525" s="30"/>
      <c r="J525" s="20"/>
      <c r="K525" s="21"/>
    </row>
    <row r="526" spans="1:11" ht="12.75">
      <c r="A526" s="18"/>
      <c r="B526" s="19"/>
      <c r="D526" s="18"/>
      <c r="E526" s="54"/>
      <c r="F526" s="55"/>
      <c r="G526" s="55"/>
      <c r="H526" s="54"/>
      <c r="I526" s="30"/>
      <c r="J526" s="20"/>
      <c r="K526" s="21"/>
    </row>
    <row r="527" spans="1:11" ht="12.75">
      <c r="A527" s="18"/>
      <c r="B527" s="19"/>
      <c r="D527" s="18"/>
      <c r="E527" s="54"/>
      <c r="F527" s="55"/>
      <c r="G527" s="55"/>
      <c r="H527" s="54"/>
      <c r="I527" s="30"/>
      <c r="J527" s="20"/>
      <c r="K527" s="21"/>
    </row>
    <row r="528" spans="1:11" ht="12.75">
      <c r="A528" s="18"/>
      <c r="B528" s="19"/>
      <c r="D528" s="18"/>
      <c r="E528" s="54"/>
      <c r="F528" s="55"/>
      <c r="G528" s="55"/>
      <c r="H528" s="54"/>
      <c r="I528" s="30"/>
      <c r="J528" s="20"/>
      <c r="K528" s="21"/>
    </row>
    <row r="529" spans="1:11" ht="12.75">
      <c r="A529" s="18"/>
      <c r="B529" s="19"/>
      <c r="D529" s="18"/>
      <c r="E529" s="54"/>
      <c r="F529" s="55"/>
      <c r="G529" s="55"/>
      <c r="H529" s="54"/>
      <c r="I529" s="30"/>
      <c r="J529" s="20"/>
      <c r="K529" s="21"/>
    </row>
    <row r="530" spans="1:11" ht="12.75">
      <c r="A530" s="46"/>
      <c r="B530" s="46"/>
      <c r="D530" s="56"/>
      <c r="E530" s="57"/>
      <c r="F530" s="56"/>
      <c r="G530" s="56"/>
      <c r="H530" s="57"/>
      <c r="I530" s="57"/>
      <c r="J530" s="56"/>
      <c r="K530" s="56"/>
    </row>
    <row r="531" spans="1:11" ht="12.75">
      <c r="A531" s="46"/>
      <c r="B531" s="46"/>
      <c r="D531" s="56"/>
      <c r="E531" s="57"/>
      <c r="F531" s="56"/>
      <c r="G531" s="56"/>
      <c r="H531" s="57"/>
      <c r="I531" s="57"/>
      <c r="J531" s="56"/>
      <c r="K531" s="56"/>
    </row>
    <row r="532" spans="1:11" s="96" customFormat="1" ht="12.75">
      <c r="A532" s="45"/>
      <c r="B532" s="45"/>
      <c r="C532" s="26"/>
      <c r="D532" s="45"/>
      <c r="E532" s="95"/>
      <c r="F532" s="45"/>
      <c r="G532" s="45"/>
      <c r="H532" s="95"/>
      <c r="I532" s="95"/>
      <c r="J532" s="45"/>
      <c r="K532" s="45"/>
    </row>
  </sheetData>
  <sheetProtection/>
  <mergeCells count="219">
    <mergeCell ref="B101:B103"/>
    <mergeCell ref="A107:A109"/>
    <mergeCell ref="B107:B109"/>
    <mergeCell ref="A110:A112"/>
    <mergeCell ref="B110:B112"/>
    <mergeCell ref="A90:A92"/>
    <mergeCell ref="A93:A97"/>
    <mergeCell ref="A98:A100"/>
    <mergeCell ref="A101:A103"/>
    <mergeCell ref="B104:B106"/>
    <mergeCell ref="A84:A86"/>
    <mergeCell ref="B84:B86"/>
    <mergeCell ref="A50:A55"/>
    <mergeCell ref="B50:B55"/>
    <mergeCell ref="A44:A46"/>
    <mergeCell ref="A41:A43"/>
    <mergeCell ref="B7:B9"/>
    <mergeCell ref="A10:A12"/>
    <mergeCell ref="B10:B12"/>
    <mergeCell ref="A22:A24"/>
    <mergeCell ref="B22:B24"/>
    <mergeCell ref="A25:A29"/>
    <mergeCell ref="B25:B29"/>
    <mergeCell ref="A415:A417"/>
    <mergeCell ref="B415:B417"/>
    <mergeCell ref="A65:A69"/>
    <mergeCell ref="B404:B406"/>
    <mergeCell ref="A412:A414"/>
    <mergeCell ref="B412:B414"/>
    <mergeCell ref="A398:A400"/>
    <mergeCell ref="B398:B400"/>
    <mergeCell ref="A87:A89"/>
    <mergeCell ref="B87:B89"/>
    <mergeCell ref="B151:B153"/>
    <mergeCell ref="B331:B333"/>
    <mergeCell ref="A371:A373"/>
    <mergeCell ref="B217:B219"/>
    <mergeCell ref="A401:A403"/>
    <mergeCell ref="B401:B403"/>
    <mergeCell ref="A328:A330"/>
    <mergeCell ref="B328:B330"/>
    <mergeCell ref="A404:A406"/>
    <mergeCell ref="B362:B364"/>
    <mergeCell ref="A337:A339"/>
    <mergeCell ref="B340:B342"/>
    <mergeCell ref="A251:A253"/>
    <mergeCell ref="A283:A285"/>
    <mergeCell ref="B283:B285"/>
    <mergeCell ref="A275:A277"/>
    <mergeCell ref="B304:B306"/>
    <mergeCell ref="A272:A274"/>
    <mergeCell ref="B272:B274"/>
    <mergeCell ref="A434:A437"/>
    <mergeCell ref="B434:B437"/>
    <mergeCell ref="B275:B277"/>
    <mergeCell ref="A286:A288"/>
    <mergeCell ref="B371:B373"/>
    <mergeCell ref="A76:A78"/>
    <mergeCell ref="A217:A219"/>
    <mergeCell ref="A325:A327"/>
    <mergeCell ref="A426:A428"/>
    <mergeCell ref="A362:A364"/>
    <mergeCell ref="I1:I2"/>
    <mergeCell ref="H1:H2"/>
    <mergeCell ref="B41:B43"/>
    <mergeCell ref="A331:A333"/>
    <mergeCell ref="B44:B46"/>
    <mergeCell ref="B136:B138"/>
    <mergeCell ref="F1:F2"/>
    <mergeCell ref="G1:G2"/>
    <mergeCell ref="B90:B92"/>
    <mergeCell ref="B93:B97"/>
    <mergeCell ref="A1:A2"/>
    <mergeCell ref="B1:B2"/>
    <mergeCell ref="E1:E2"/>
    <mergeCell ref="A30:A35"/>
    <mergeCell ref="B30:B35"/>
    <mergeCell ref="A47:A49"/>
    <mergeCell ref="B47:B49"/>
    <mergeCell ref="A4:A6"/>
    <mergeCell ref="B4:B6"/>
    <mergeCell ref="A7:A9"/>
    <mergeCell ref="A73:A75"/>
    <mergeCell ref="B73:B75"/>
    <mergeCell ref="B98:B100"/>
    <mergeCell ref="A127:A129"/>
    <mergeCell ref="B368:B370"/>
    <mergeCell ref="A334:A336"/>
    <mergeCell ref="B325:B327"/>
    <mergeCell ref="A260:A262"/>
    <mergeCell ref="B260:B262"/>
    <mergeCell ref="A365:A367"/>
    <mergeCell ref="B334:B336"/>
    <mergeCell ref="B356:B358"/>
    <mergeCell ref="A368:A370"/>
    <mergeCell ref="B365:B367"/>
    <mergeCell ref="A340:A342"/>
    <mergeCell ref="B337:B339"/>
    <mergeCell ref="A359:A361"/>
    <mergeCell ref="B359:B361"/>
    <mergeCell ref="A356:A358"/>
    <mergeCell ref="B426:B428"/>
    <mergeCell ref="A248:A250"/>
    <mergeCell ref="B248:B250"/>
    <mergeCell ref="A257:A259"/>
    <mergeCell ref="B257:B259"/>
    <mergeCell ref="A423:A425"/>
    <mergeCell ref="B423:B425"/>
    <mergeCell ref="A304:A306"/>
    <mergeCell ref="A374:A376"/>
    <mergeCell ref="B374:B376"/>
    <mergeCell ref="B289:B291"/>
    <mergeCell ref="A316:A319"/>
    <mergeCell ref="B316:B319"/>
    <mergeCell ref="A295:A297"/>
    <mergeCell ref="B295:B297"/>
    <mergeCell ref="A298:A300"/>
    <mergeCell ref="B298:B300"/>
    <mergeCell ref="A301:A303"/>
    <mergeCell ref="A292:A294"/>
    <mergeCell ref="B292:B294"/>
    <mergeCell ref="B301:B303"/>
    <mergeCell ref="A307:A309"/>
    <mergeCell ref="B307:B309"/>
    <mergeCell ref="A313:A315"/>
    <mergeCell ref="B313:B315"/>
    <mergeCell ref="A254:A256"/>
    <mergeCell ref="B254:B256"/>
    <mergeCell ref="A266:A268"/>
    <mergeCell ref="B286:B288"/>
    <mergeCell ref="A289:A291"/>
    <mergeCell ref="A225:A227"/>
    <mergeCell ref="B225:B227"/>
    <mergeCell ref="A234:A236"/>
    <mergeCell ref="B234:B236"/>
    <mergeCell ref="B228:B230"/>
    <mergeCell ref="A231:A233"/>
    <mergeCell ref="B231:B233"/>
    <mergeCell ref="B251:B253"/>
    <mergeCell ref="A151:A153"/>
    <mergeCell ref="B76:B78"/>
    <mergeCell ref="B65:B69"/>
    <mergeCell ref="A59:A64"/>
    <mergeCell ref="A139:A141"/>
    <mergeCell ref="B139:B141"/>
    <mergeCell ref="A70:A72"/>
    <mergeCell ref="B70:B72"/>
    <mergeCell ref="A228:A230"/>
    <mergeCell ref="A124:A126"/>
    <mergeCell ref="B124:B126"/>
    <mergeCell ref="B127:B129"/>
    <mergeCell ref="A133:A135"/>
    <mergeCell ref="B133:B135"/>
    <mergeCell ref="A130:A132"/>
    <mergeCell ref="B130:B132"/>
    <mergeCell ref="A136:A138"/>
    <mergeCell ref="A142:A144"/>
    <mergeCell ref="B142:B144"/>
    <mergeCell ref="A145:A147"/>
    <mergeCell ref="B145:B147"/>
    <mergeCell ref="A148:A150"/>
    <mergeCell ref="B148:B150"/>
    <mergeCell ref="A154:A156"/>
    <mergeCell ref="B154:B156"/>
    <mergeCell ref="A157:A159"/>
    <mergeCell ref="B157:B159"/>
    <mergeCell ref="A310:A312"/>
    <mergeCell ref="B310:B312"/>
    <mergeCell ref="A237:A239"/>
    <mergeCell ref="B237:B239"/>
    <mergeCell ref="A240:A242"/>
    <mergeCell ref="B240:B242"/>
    <mergeCell ref="A160:A162"/>
    <mergeCell ref="B160:B162"/>
    <mergeCell ref="A163:A165"/>
    <mergeCell ref="B163:B165"/>
    <mergeCell ref="B169:B171"/>
    <mergeCell ref="A190:A192"/>
    <mergeCell ref="B190:B192"/>
    <mergeCell ref="A175:A177"/>
    <mergeCell ref="B175:B177"/>
    <mergeCell ref="A178:A180"/>
    <mergeCell ref="A166:A168"/>
    <mergeCell ref="B166:B168"/>
    <mergeCell ref="B178:B180"/>
    <mergeCell ref="A172:A174"/>
    <mergeCell ref="B172:B174"/>
    <mergeCell ref="A208:A210"/>
    <mergeCell ref="B208:B210"/>
    <mergeCell ref="A193:A195"/>
    <mergeCell ref="B193:B195"/>
    <mergeCell ref="A196:A198"/>
    <mergeCell ref="B205:B207"/>
    <mergeCell ref="A184:A186"/>
    <mergeCell ref="B184:B186"/>
    <mergeCell ref="A181:A183"/>
    <mergeCell ref="B181:B183"/>
    <mergeCell ref="B196:B198"/>
    <mergeCell ref="A205:A207"/>
    <mergeCell ref="A269:A271"/>
    <mergeCell ref="B269:B271"/>
    <mergeCell ref="A169:A171"/>
    <mergeCell ref="A263:A265"/>
    <mergeCell ref="B263:B265"/>
    <mergeCell ref="A187:A189"/>
    <mergeCell ref="B187:B189"/>
    <mergeCell ref="A202:A204"/>
    <mergeCell ref="B202:B204"/>
    <mergeCell ref="B266:B268"/>
    <mergeCell ref="A56:A58"/>
    <mergeCell ref="B56:B58"/>
    <mergeCell ref="A214:A216"/>
    <mergeCell ref="B214:B216"/>
    <mergeCell ref="A104:A106"/>
    <mergeCell ref="B199:B201"/>
    <mergeCell ref="A211:A213"/>
    <mergeCell ref="B211:B213"/>
    <mergeCell ref="B59:B64"/>
    <mergeCell ref="A199:A201"/>
  </mergeCells>
  <printOptions/>
  <pageMargins left="0.7480314960629921" right="0.5511811023622047" top="0.7874015748031497" bottom="0.7874015748031497" header="0" footer="0"/>
  <pageSetup fitToHeight="6" horizontalDpi="600" verticalDpi="600" orientation="portrait" paperSize="9" scale="73" r:id="rId1"/>
  <headerFooter alignWithMargins="0">
    <oddHeader xml:space="preserve">&amp;C&amp;"Arial,Negrita"Reurbanización para la peatonalización de Kale Nagusia y Nafarroa Kalea. Kale Nagusia. Fase 1 </oddHeader>
  </headerFooter>
  <rowBreaks count="24" manualBreakCount="24">
    <brk id="24" max="10" man="1"/>
    <brk id="37" max="10" man="1"/>
    <brk id="58" max="10" man="1"/>
    <brk id="80" max="10" man="1"/>
    <brk id="109" max="10" man="1"/>
    <brk id="120" max="10" man="1"/>
    <brk id="153" max="10" man="1"/>
    <brk id="183" max="10" man="1"/>
    <brk id="221" max="10" man="1"/>
    <brk id="244" max="10" man="1"/>
    <brk id="259" max="10" man="1"/>
    <brk id="279" max="10" man="1"/>
    <brk id="323" max="10" man="1"/>
    <brk id="344" max="10" man="1"/>
    <brk id="352" max="10" man="1"/>
    <brk id="373" max="10" man="1"/>
    <brk id="378" max="10" man="1"/>
    <brk id="386" max="10" man="1"/>
    <brk id="394" max="10" man="1"/>
    <brk id="408" max="10" man="1"/>
    <brk id="419" max="10" man="1"/>
    <brk id="430" max="10" man="1"/>
    <brk id="446" max="10" man="1"/>
    <brk id="454" max="10" man="1"/>
  </rowBreaks>
</worksheet>
</file>

<file path=xl/worksheets/sheet2.xml><?xml version="1.0" encoding="utf-8"?>
<worksheet xmlns="http://schemas.openxmlformats.org/spreadsheetml/2006/main" xmlns:r="http://schemas.openxmlformats.org/officeDocument/2006/relationships">
  <sheetPr>
    <pageSetUpPr fitToPage="1"/>
  </sheetPr>
  <dimension ref="B2:G33"/>
  <sheetViews>
    <sheetView zoomScalePageLayoutView="0" workbookViewId="0" topLeftCell="A1">
      <selection activeCell="B23" sqref="B23:E23"/>
    </sheetView>
  </sheetViews>
  <sheetFormatPr defaultColWidth="11.421875" defaultRowHeight="12.75"/>
  <cols>
    <col min="1" max="1" width="5.421875" style="0" customWidth="1"/>
    <col min="3" max="3" width="48.8515625" style="0" bestFit="1" customWidth="1"/>
    <col min="4" max="4" width="37.8515625" style="0" customWidth="1"/>
    <col min="5" max="5" width="12.8515625" style="0" bestFit="1" customWidth="1"/>
    <col min="7" max="7" width="12.8515625" style="0" bestFit="1" customWidth="1"/>
  </cols>
  <sheetData>
    <row r="1" ht="77.25" customHeight="1" thickBot="1"/>
    <row r="2" spans="2:5" ht="12.75">
      <c r="B2" s="106">
        <v>1</v>
      </c>
      <c r="C2" s="107" t="s">
        <v>46</v>
      </c>
      <c r="D2" s="108"/>
      <c r="E2" s="109">
        <f>'Aurrekontua 2015'!K37</f>
        <v>12639.17</v>
      </c>
    </row>
    <row r="3" spans="2:5" ht="12.75">
      <c r="B3" s="58">
        <v>2</v>
      </c>
      <c r="C3" s="59" t="s">
        <v>63</v>
      </c>
      <c r="D3" s="60"/>
      <c r="E3" s="61">
        <f>'Aurrekontua 2015'!K80</f>
        <v>98530.657</v>
      </c>
    </row>
    <row r="4" spans="2:5" ht="12.75">
      <c r="B4" s="58">
        <v>3</v>
      </c>
      <c r="C4" s="59" t="s">
        <v>47</v>
      </c>
      <c r="D4" s="60"/>
      <c r="E4" s="61">
        <f>'Aurrekontua 2015'!K120</f>
        <v>240084.664</v>
      </c>
    </row>
    <row r="5" spans="2:5" ht="12.75">
      <c r="B5" s="58">
        <v>4</v>
      </c>
      <c r="C5" s="59" t="s">
        <v>86</v>
      </c>
      <c r="D5" s="60"/>
      <c r="E5" s="61">
        <f>'Aurrekontua 2015'!K221</f>
        <v>27925.45</v>
      </c>
    </row>
    <row r="6" spans="2:5" ht="12.75">
      <c r="B6" s="58">
        <v>5</v>
      </c>
      <c r="C6" s="59" t="s">
        <v>87</v>
      </c>
      <c r="D6" s="60"/>
      <c r="E6" s="61">
        <f>'Aurrekontua 2015'!K244</f>
        <v>25411.31</v>
      </c>
    </row>
    <row r="7" spans="2:5" ht="12.75">
      <c r="B7" s="58">
        <v>6</v>
      </c>
      <c r="C7" s="59" t="s">
        <v>88</v>
      </c>
      <c r="D7" s="60"/>
      <c r="E7" s="61">
        <f>'Aurrekontua 2015'!K279</f>
        <v>14420.39</v>
      </c>
    </row>
    <row r="8" spans="2:5" ht="12.75">
      <c r="B8" s="58">
        <v>7</v>
      </c>
      <c r="C8" s="59" t="s">
        <v>52</v>
      </c>
      <c r="D8" s="60"/>
      <c r="E8" s="61">
        <f>'Aurrekontua 2015'!K321</f>
        <v>79263.54</v>
      </c>
    </row>
    <row r="9" spans="2:5" ht="12.75">
      <c r="B9" s="58">
        <v>8</v>
      </c>
      <c r="C9" s="59" t="s">
        <v>49</v>
      </c>
      <c r="D9" s="60"/>
      <c r="E9" s="61">
        <f>'Aurrekontua 2015'!K344</f>
        <v>23854.7</v>
      </c>
    </row>
    <row r="10" spans="2:5" ht="12.75">
      <c r="B10" s="62">
        <v>9</v>
      </c>
      <c r="C10" s="63" t="s">
        <v>15</v>
      </c>
      <c r="D10" s="64"/>
      <c r="E10" s="65">
        <f>'Aurrekontua 2015'!K352</f>
        <v>2000</v>
      </c>
    </row>
    <row r="11" spans="2:5" ht="12.75">
      <c r="B11" s="62">
        <v>10</v>
      </c>
      <c r="C11" s="63" t="s">
        <v>20</v>
      </c>
      <c r="D11" s="64"/>
      <c r="E11" s="65">
        <f>'Aurrekontua 2015'!K378</f>
        <v>7698.54</v>
      </c>
    </row>
    <row r="12" spans="2:5" ht="12.75">
      <c r="B12" s="62">
        <v>11</v>
      </c>
      <c r="C12" s="63" t="s">
        <v>24</v>
      </c>
      <c r="D12" s="64"/>
      <c r="E12" s="65">
        <f>'Aurrekontua 2015'!K386</f>
        <v>2000</v>
      </c>
    </row>
    <row r="13" spans="2:5" ht="12.75">
      <c r="B13" s="62">
        <v>12</v>
      </c>
      <c r="C13" s="63" t="s">
        <v>25</v>
      </c>
      <c r="D13" s="64"/>
      <c r="E13" s="65">
        <f>'Aurrekontua 2015'!K394</f>
        <v>3000</v>
      </c>
    </row>
    <row r="14" spans="2:5" ht="12.75">
      <c r="B14" s="62">
        <v>13</v>
      </c>
      <c r="C14" s="63" t="s">
        <v>51</v>
      </c>
      <c r="D14" s="64"/>
      <c r="E14" s="65">
        <f>'Aurrekontua 2015'!K408</f>
        <v>420</v>
      </c>
    </row>
    <row r="15" spans="2:5" ht="12.75">
      <c r="B15" s="62">
        <v>14</v>
      </c>
      <c r="C15" s="63" t="s">
        <v>28</v>
      </c>
      <c r="D15" s="64"/>
      <c r="E15" s="65">
        <f>'Aurrekontua 2015'!K419</f>
        <v>11320</v>
      </c>
    </row>
    <row r="16" spans="2:5" ht="12.75">
      <c r="B16" s="62">
        <v>15</v>
      </c>
      <c r="C16" s="63" t="s">
        <v>27</v>
      </c>
      <c r="D16" s="64"/>
      <c r="E16" s="65">
        <f>'Aurrekontua 2015'!K430</f>
        <v>3150</v>
      </c>
    </row>
    <row r="17" spans="2:5" ht="12.75">
      <c r="B17" s="62">
        <v>16</v>
      </c>
      <c r="C17" s="63" t="s">
        <v>10</v>
      </c>
      <c r="D17" s="64"/>
      <c r="E17" s="65">
        <f>'Aurrekontua 2015'!K446</f>
        <v>3103.08</v>
      </c>
    </row>
    <row r="18" spans="2:5" ht="12.75">
      <c r="B18" s="62">
        <v>17</v>
      </c>
      <c r="C18" s="63" t="s">
        <v>155</v>
      </c>
      <c r="D18" s="64"/>
      <c r="E18" s="65">
        <f>'Aurrekontua 2015'!K454</f>
        <v>10000</v>
      </c>
    </row>
    <row r="19" spans="2:7" ht="12.75">
      <c r="B19" s="62">
        <v>18</v>
      </c>
      <c r="C19" s="63" t="s">
        <v>26</v>
      </c>
      <c r="D19" s="64"/>
      <c r="E19" s="65">
        <f>'Aurrekontua 2015'!K462</f>
        <v>4823.21</v>
      </c>
      <c r="G19" s="221"/>
    </row>
    <row r="20" spans="2:5" ht="13.5" thickBot="1">
      <c r="B20" s="66">
        <v>19</v>
      </c>
      <c r="C20" s="67" t="s">
        <v>16</v>
      </c>
      <c r="D20" s="68"/>
      <c r="E20" s="69">
        <f>'Aurrekontua 2015'!K470</f>
        <v>7005</v>
      </c>
    </row>
    <row r="21" spans="2:5" ht="12.75">
      <c r="B21" s="38"/>
      <c r="C21" s="38"/>
      <c r="D21" s="70"/>
      <c r="E21" s="70"/>
    </row>
    <row r="22" spans="2:5" ht="13.5" thickBot="1">
      <c r="B22" s="38"/>
      <c r="C22" s="38"/>
      <c r="D22" s="70"/>
      <c r="E22" s="70"/>
    </row>
    <row r="23" spans="2:5" ht="13.5" thickBot="1">
      <c r="B23" s="71"/>
      <c r="C23" s="72" t="s">
        <v>17</v>
      </c>
      <c r="D23" s="73"/>
      <c r="E23" s="74">
        <f>SUM(E2:E20)</f>
        <v>576649.7109999999</v>
      </c>
    </row>
    <row r="24" spans="2:5" ht="12.75">
      <c r="B24" s="38"/>
      <c r="C24" s="38"/>
      <c r="D24" s="70"/>
      <c r="E24" s="75"/>
    </row>
    <row r="25" spans="2:5" ht="12.75">
      <c r="B25" s="38"/>
      <c r="C25" s="1" t="s">
        <v>48</v>
      </c>
      <c r="D25" s="70"/>
      <c r="E25" s="75">
        <f>E23*0.21</f>
        <v>121096.43930999997</v>
      </c>
    </row>
    <row r="26" spans="2:5" ht="12.75">
      <c r="B26" s="38"/>
      <c r="C26" s="38"/>
      <c r="D26" s="70"/>
      <c r="E26" s="75"/>
    </row>
    <row r="27" spans="2:6" ht="12.75">
      <c r="B27" s="1"/>
      <c r="C27" s="1" t="s">
        <v>18</v>
      </c>
      <c r="D27" s="76"/>
      <c r="E27" s="77">
        <f>SUM(E23:E25)</f>
        <v>697746.1503099998</v>
      </c>
      <c r="F27" s="211"/>
    </row>
    <row r="28" spans="2:5" ht="12.75">
      <c r="B28" s="37"/>
      <c r="C28" s="37"/>
      <c r="D28" s="78"/>
      <c r="E28" s="78"/>
    </row>
    <row r="29" spans="2:5" ht="12.75">
      <c r="B29" s="37"/>
      <c r="C29" s="170" t="s">
        <v>81</v>
      </c>
      <c r="D29" s="78"/>
      <c r="E29" s="78"/>
    </row>
    <row r="30" spans="2:5" ht="12.75">
      <c r="B30" s="38"/>
      <c r="C30" s="38"/>
      <c r="D30" s="38"/>
      <c r="E30" s="38"/>
    </row>
    <row r="31" ht="12.75">
      <c r="B31" s="102"/>
    </row>
    <row r="33" spans="2:5" ht="12.75">
      <c r="B33" s="117"/>
      <c r="C33" s="118"/>
      <c r="D33" s="118"/>
      <c r="E33" s="119"/>
    </row>
  </sheetData>
  <sheetProtection/>
  <printOptions/>
  <pageMargins left="0.75" right="0.75" top="1" bottom="1" header="0" footer="0"/>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Remodelación local Amas de Casa Iratzarri</dc:title>
  <dc:subject/>
  <dc:creator>AYUNTAMIENTO DE LEGAZPI</dc:creator>
  <cp:keywords/>
  <dc:description/>
  <cp:lastModifiedBy>Aitziber Olarte</cp:lastModifiedBy>
  <cp:lastPrinted>2015-03-31T07:18:11Z</cp:lastPrinted>
  <dcterms:created xsi:type="dcterms:W3CDTF">2004-01-13T08:20:06Z</dcterms:created>
  <dcterms:modified xsi:type="dcterms:W3CDTF">2015-04-01T10:49:24Z</dcterms:modified>
  <cp:category/>
  <cp:version/>
  <cp:contentType/>
  <cp:contentStatus/>
</cp:coreProperties>
</file>